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0" yWindow="-90" windowWidth="19320" windowHeight="6465" tabRatio="378" activeTab="1"/>
  </bookViews>
  <sheets>
    <sheet name="бюджет прил 2" sheetId="1" r:id="rId1"/>
    <sheet name="Прогноз прил 3" sheetId="4" r:id="rId2"/>
    <sheet name="капитальные затраты" sheetId="5" r:id="rId3"/>
  </sheets>
  <definedNames>
    <definedName name="_Hlk331752892" localSheetId="1">'Прогноз прил 3'!$B$65</definedName>
    <definedName name="_xlnm.Print_Titles" localSheetId="0">'бюджет прил 2'!$5:$6</definedName>
    <definedName name="_xlnm.Print_Titles" localSheetId="1">'Прогноз прил 3'!$3:$5</definedName>
    <definedName name="_xlnm.Print_Area" localSheetId="0">'бюджет прил 2'!$A$1:$M$77</definedName>
    <definedName name="_xlnm.Print_Area" localSheetId="1">'Прогноз прил 3'!$A$1:$M$71</definedName>
  </definedNames>
  <calcPr calcId="125725"/>
</workbook>
</file>

<file path=xl/calcChain.xml><?xml version="1.0" encoding="utf-8"?>
<calcChain xmlns="http://schemas.openxmlformats.org/spreadsheetml/2006/main">
  <c r="I65" i="4"/>
  <c r="J65"/>
  <c r="K65"/>
  <c r="L65"/>
  <c r="H11"/>
  <c r="G11"/>
  <c r="F11"/>
  <c r="G62"/>
  <c r="H62"/>
  <c r="I62"/>
  <c r="J62"/>
  <c r="K62"/>
  <c r="L62"/>
  <c r="F62"/>
  <c r="G58"/>
  <c r="H58"/>
  <c r="I58"/>
  <c r="J58"/>
  <c r="K58"/>
  <c r="L58"/>
  <c r="F58"/>
  <c r="F64"/>
  <c r="G64"/>
  <c r="H64"/>
  <c r="I64"/>
  <c r="J64"/>
  <c r="K64"/>
  <c r="L64"/>
  <c r="E64"/>
  <c r="F27" i="1"/>
  <c r="H27"/>
  <c r="I27"/>
  <c r="J27"/>
  <c r="K27"/>
  <c r="L27"/>
  <c r="G27"/>
  <c r="M28"/>
  <c r="M75"/>
  <c r="F9" i="4"/>
  <c r="G76" i="1"/>
  <c r="G65" i="4"/>
  <c r="E11"/>
  <c r="M66"/>
  <c r="H9"/>
  <c r="I9"/>
  <c r="J9"/>
  <c r="K9"/>
  <c r="G9"/>
  <c r="H7"/>
  <c r="I7"/>
  <c r="J7"/>
  <c r="K7"/>
  <c r="L7"/>
  <c r="G7"/>
  <c r="F13"/>
  <c r="M13"/>
  <c r="F7"/>
  <c r="H41"/>
  <c r="I41"/>
  <c r="J41"/>
  <c r="K41"/>
  <c r="L41"/>
  <c r="G41"/>
  <c r="M41"/>
  <c r="F3" i="5"/>
  <c r="G3"/>
  <c r="H3"/>
  <c r="I3"/>
  <c r="J3"/>
  <c r="E3"/>
  <c r="M45" i="4"/>
  <c r="G16"/>
  <c r="G10"/>
  <c r="H16"/>
  <c r="H10" s="1"/>
  <c r="M10" s="1"/>
  <c r="I16"/>
  <c r="I10"/>
  <c r="J16"/>
  <c r="J10"/>
  <c r="K16"/>
  <c r="K10"/>
  <c r="L16"/>
  <c r="L10"/>
  <c r="F16"/>
  <c r="E7"/>
  <c r="D3" i="5"/>
  <c r="M11" i="4"/>
  <c r="M61"/>
  <c r="F23" i="1"/>
  <c r="F22"/>
  <c r="F8" s="1"/>
  <c r="F7" s="1"/>
  <c r="F18" i="4"/>
  <c r="G23" i="1"/>
  <c r="G22"/>
  <c r="H23"/>
  <c r="H22"/>
  <c r="H8" s="1"/>
  <c r="H7" s="1"/>
  <c r="H21"/>
  <c r="G18" i="4"/>
  <c r="G17"/>
  <c r="H18"/>
  <c r="H17"/>
  <c r="F65"/>
  <c r="M22"/>
  <c r="H23"/>
  <c r="H21"/>
  <c r="F23"/>
  <c r="F21"/>
  <c r="M40"/>
  <c r="M39"/>
  <c r="M38"/>
  <c r="M37"/>
  <c r="L36"/>
  <c r="K36"/>
  <c r="J36"/>
  <c r="I36"/>
  <c r="H36"/>
  <c r="G36"/>
  <c r="F36"/>
  <c r="M62"/>
  <c r="M60"/>
  <c r="M58"/>
  <c r="M57" s="1"/>
  <c r="L57"/>
  <c r="K57"/>
  <c r="J57"/>
  <c r="I57"/>
  <c r="H57"/>
  <c r="G57"/>
  <c r="F57"/>
  <c r="M56"/>
  <c r="M55"/>
  <c r="M54"/>
  <c r="M53"/>
  <c r="M52"/>
  <c r="E51"/>
  <c r="M51"/>
  <c r="M50"/>
  <c r="M49"/>
  <c r="M47"/>
  <c r="M35"/>
  <c r="M34"/>
  <c r="M33"/>
  <c r="M32"/>
  <c r="M31"/>
  <c r="L31"/>
  <c r="K31"/>
  <c r="J31"/>
  <c r="I31"/>
  <c r="H31"/>
  <c r="G31"/>
  <c r="F31"/>
  <c r="M29"/>
  <c r="M28"/>
  <c r="M27"/>
  <c r="G26"/>
  <c r="F26"/>
  <c r="M25"/>
  <c r="M24"/>
  <c r="M20"/>
  <c r="M19"/>
  <c r="E16"/>
  <c r="M15"/>
  <c r="F10"/>
  <c r="E10"/>
  <c r="L9"/>
  <c r="E9"/>
  <c r="M9"/>
  <c r="E76" i="1"/>
  <c r="E8" s="1"/>
  <c r="E30"/>
  <c r="E48" i="4"/>
  <c r="M42" i="1"/>
  <c r="E14"/>
  <c r="E19"/>
  <c r="M19"/>
  <c r="E18"/>
  <c r="M18"/>
  <c r="E17"/>
  <c r="M17"/>
  <c r="E16"/>
  <c r="M16"/>
  <c r="E15"/>
  <c r="M15"/>
  <c r="E13"/>
  <c r="E12"/>
  <c r="M12"/>
  <c r="E11"/>
  <c r="M11"/>
  <c r="E10"/>
  <c r="M10"/>
  <c r="E9"/>
  <c r="M9"/>
  <c r="M72"/>
  <c r="I23" i="4"/>
  <c r="I21" s="1"/>
  <c r="M21" s="1"/>
  <c r="M32" i="1"/>
  <c r="M33"/>
  <c r="M34"/>
  <c r="M35"/>
  <c r="M36"/>
  <c r="M37"/>
  <c r="M38"/>
  <c r="M39"/>
  <c r="M40"/>
  <c r="M41"/>
  <c r="M44"/>
  <c r="M45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3"/>
  <c r="M74"/>
  <c r="M31"/>
  <c r="M24"/>
  <c r="M25"/>
  <c r="M26"/>
  <c r="M29"/>
  <c r="I23"/>
  <c r="I22"/>
  <c r="I8" s="1"/>
  <c r="I7" s="1"/>
  <c r="I18" i="4"/>
  <c r="J23" i="1"/>
  <c r="J22"/>
  <c r="J8" s="1"/>
  <c r="J7" s="1"/>
  <c r="J18" i="4"/>
  <c r="J17"/>
  <c r="K23" i="1"/>
  <c r="K22"/>
  <c r="K8" s="1"/>
  <c r="K7" s="1"/>
  <c r="K18" i="4"/>
  <c r="K17"/>
  <c r="L23" i="1"/>
  <c r="L22"/>
  <c r="L8" s="1"/>
  <c r="L7" s="1"/>
  <c r="L18" i="4"/>
  <c r="L17"/>
  <c r="M13" i="1"/>
  <c r="M14"/>
  <c r="M20"/>
  <c r="E43"/>
  <c r="M43"/>
  <c r="L23" i="4"/>
  <c r="L21"/>
  <c r="K23"/>
  <c r="K21"/>
  <c r="G23"/>
  <c r="M71" i="1"/>
  <c r="E46"/>
  <c r="M46"/>
  <c r="F30"/>
  <c r="G30"/>
  <c r="H30"/>
  <c r="I30"/>
  <c r="J30"/>
  <c r="K30"/>
  <c r="L30"/>
  <c r="H26" i="4"/>
  <c r="I26"/>
  <c r="J26"/>
  <c r="K26"/>
  <c r="L26"/>
  <c r="M30"/>
  <c r="M16"/>
  <c r="M26"/>
  <c r="M7"/>
  <c r="M36"/>
  <c r="M23" i="1"/>
  <c r="M22"/>
  <c r="M21"/>
  <c r="M76"/>
  <c r="G14" i="4"/>
  <c r="G12" s="1"/>
  <c r="M12" s="1"/>
  <c r="E65"/>
  <c r="M65" s="1"/>
  <c r="M30" i="1"/>
  <c r="I17" i="4"/>
  <c r="I14"/>
  <c r="I12"/>
  <c r="J23"/>
  <c r="J21"/>
  <c r="F17"/>
  <c r="M17"/>
  <c r="F14"/>
  <c r="F8"/>
  <c r="F6" s="1"/>
  <c r="D2" i="5" s="1"/>
  <c r="D4" s="1"/>
  <c r="M48" i="4"/>
  <c r="M46" s="1"/>
  <c r="E46"/>
  <c r="C3" i="5" s="1"/>
  <c r="B3" s="1"/>
  <c r="H14" i="4"/>
  <c r="H12"/>
  <c r="M18"/>
  <c r="I8"/>
  <c r="I6" s="1"/>
  <c r="G2" i="5" s="1"/>
  <c r="G4" s="1"/>
  <c r="K14" i="4"/>
  <c r="M64"/>
  <c r="J14"/>
  <c r="J8" s="1"/>
  <c r="J6" s="1"/>
  <c r="H2" i="5" s="1"/>
  <c r="H4" s="1"/>
  <c r="G21" i="4"/>
  <c r="L14"/>
  <c r="G8"/>
  <c r="G6" s="1"/>
  <c r="E2" i="5" s="1"/>
  <c r="E4" s="1"/>
  <c r="M23" i="4"/>
  <c r="F12"/>
  <c r="J12"/>
  <c r="M14"/>
  <c r="K12"/>
  <c r="K8"/>
  <c r="K6"/>
  <c r="I2" i="5" s="1"/>
  <c r="I4" s="1"/>
  <c r="L8" i="4"/>
  <c r="L12"/>
  <c r="L6"/>
  <c r="J2" i="5" s="1"/>
  <c r="J4" s="1"/>
  <c r="L21" i="1"/>
  <c r="K21"/>
  <c r="J21"/>
  <c r="I21"/>
  <c r="G21"/>
  <c r="F21"/>
  <c r="M27"/>
  <c r="G8" l="1"/>
  <c r="G7" s="1"/>
  <c r="H8" i="4"/>
  <c r="H6"/>
  <c r="F2" i="5" s="1"/>
  <c r="F4" s="1"/>
  <c r="E7" i="1"/>
  <c r="M8"/>
  <c r="M7" l="1"/>
  <c r="E8" i="4"/>
  <c r="E6" l="1"/>
  <c r="M8"/>
  <c r="C2" i="5" l="1"/>
  <c r="M6" i="4"/>
  <c r="C4" i="5" l="1"/>
  <c r="B4" s="1"/>
  <c r="B2"/>
</calcChain>
</file>

<file path=xl/sharedStrings.xml><?xml version="1.0" encoding="utf-8"?>
<sst xmlns="http://schemas.openxmlformats.org/spreadsheetml/2006/main" count="249" uniqueCount="109">
  <si>
    <t>Статус</t>
  </si>
  <si>
    <t>Главный распорядитель бюджетных средств</t>
  </si>
  <si>
    <t>Итого</t>
  </si>
  <si>
    <t>всего</t>
  </si>
  <si>
    <t>департамент энергетики и газификации Кировской области</t>
  </si>
  <si>
    <t>департамент по вопросам внутренней и информационной политики Кировской области</t>
  </si>
  <si>
    <t>департамент образования Кировской области</t>
  </si>
  <si>
    <t>департамент здравоохранения Кировской области</t>
  </si>
  <si>
    <t>департамент социального развития Кировской области</t>
  </si>
  <si>
    <t>департамент культуры Кировской области</t>
  </si>
  <si>
    <t>управление по делам архивов Кировской области</t>
  </si>
  <si>
    <t>администрация Правительства Кировской области</t>
  </si>
  <si>
    <t>департамент лесного хозяйства Кировской области</t>
  </si>
  <si>
    <t>департамент по организационному обеспечению деятельности мировых судей Кировской области</t>
  </si>
  <si>
    <t>управление государственной службы занятости Кировской области</t>
  </si>
  <si>
    <t>управление записи актов гражданского состояния (ЗАГС) Кировской области</t>
  </si>
  <si>
    <t>государственные заказчики</t>
  </si>
  <si>
    <t>Совершенствование энергетического менеджмента</t>
  </si>
  <si>
    <t>Организация повышения квалификации руководителей, специалистов ОГВ, областных ГУ по курсу «Энергосбережение и повышение энергетической эффективности»</t>
  </si>
  <si>
    <t>Предоставление физическим лицам, организациям, ОГВ, органам местного самоуправления информации о требованиях законодательства об энергосбережении и о повышении энергетической эффективности и о ходе реализации его положений путем её представления оператору государственной информационной системы в области энергосбережения и повышения энергетической эффективности и размещения в сети Интернет</t>
  </si>
  <si>
    <t>Сокращение бюджетных расходов на потребление ЭР</t>
  </si>
  <si>
    <t>Организация проведения энергетических обследований в областных ГУ</t>
  </si>
  <si>
    <t>управление государственной службы занятости населения Кировской области</t>
  </si>
  <si>
    <t>Установка приборов учета расхода энергетических ресурсов в бюджетных учреждениях</t>
  </si>
  <si>
    <t>Реализация программ по энергосбережению по итогам проведенных энергетических обследований</t>
  </si>
  <si>
    <t>Предоставление грантов местным бюджетам из областного бюджета на проекты по внедрению технологий по повышению эффективности потребления ЭР на объектах муниципальной собственности</t>
  </si>
  <si>
    <t>Областная целевая программа</t>
  </si>
  <si>
    <t xml:space="preserve">Областная целевая программа  </t>
  </si>
  <si>
    <t xml:space="preserve">«Газификация Кировской области» </t>
  </si>
  <si>
    <t>«Осуществление функций заказчика по проектированию, строительству и реконструкции объектов инженерной инфраструктуры Кировской области»</t>
  </si>
  <si>
    <t>Ведомственная целевая  программа</t>
  </si>
  <si>
    <t>Отдельное мероприятие</t>
  </si>
  <si>
    <t>2015
 год</t>
  </si>
  <si>
    <t>2016
 год</t>
  </si>
  <si>
    <t>2017
 год</t>
  </si>
  <si>
    <t>2018
 год</t>
  </si>
  <si>
    <t>2019
 год</t>
  </si>
  <si>
    <t>2020
 год</t>
  </si>
  <si>
    <t>№
 п/п</t>
  </si>
  <si>
    <t>Подпрограмма</t>
  </si>
  <si>
    <t xml:space="preserve">«Газификация Кировской области» на 2013 – 2017 годы </t>
  </si>
  <si>
    <t>2.1</t>
  </si>
  <si>
    <t>2.2</t>
  </si>
  <si>
    <t>«Энергоэффективность и развитие энергетики» на 2013 – 2020 годы</t>
  </si>
  <si>
    <t>Государственная
программа</t>
  </si>
  <si>
    <t>Наименование Государственной программы, подпрограммы, ведомственной целевой программы, отдельного мероприятия</t>
  </si>
  <si>
    <t>Приложение № 2</t>
  </si>
  <si>
    <t>к Государственной программе</t>
  </si>
  <si>
    <t>«Обеспечение создания условий для реализации Государственной программы»</t>
  </si>
  <si>
    <t xml:space="preserve">«Энергосбережение и повышение энергетической эффективности в Кировской области»
 на 2010 – 2020 годы
</t>
  </si>
  <si>
    <t>«Энергосбережение и повышение энергетической эффективности в Кировской области» на 2014 – 2020 годы</t>
  </si>
  <si>
    <t>год</t>
  </si>
  <si>
    <t>Государственная программа</t>
  </si>
  <si>
    <t>федеральный бюджет</t>
  </si>
  <si>
    <t>областной бюджет</t>
  </si>
  <si>
    <t>местный бюджет</t>
  </si>
  <si>
    <t>иные внебюджетные источники</t>
  </si>
  <si>
    <t>кредитные средства</t>
  </si>
  <si>
    <t xml:space="preserve">Подпрограмма  </t>
  </si>
  <si>
    <t>«Энергосбережение и повышение энергетической эффективности в Кировской области»</t>
  </si>
  <si>
    <t xml:space="preserve">иные внебюджетные источники  </t>
  </si>
  <si>
    <t>1.1</t>
  </si>
  <si>
    <t>1.2</t>
  </si>
  <si>
    <t>1.3</t>
  </si>
  <si>
    <t>1.4</t>
  </si>
  <si>
    <t>«Газификация Кировской области» на 2013 - 2017 годы</t>
  </si>
  <si>
    <t xml:space="preserve">всего </t>
  </si>
  <si>
    <t>Ведомственная целевая программа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</si>
  <si>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</si>
  <si>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</si>
  <si>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</si>
  <si>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</si>
  <si>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</si>
  <si>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</si>
  <si>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</si>
  <si>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</si>
  <si>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капитальные вложения</t>
  </si>
  <si>
    <t>прочие расходы</t>
  </si>
  <si>
    <t>1.5</t>
  </si>
  <si>
    <t>«Энергосбережение и повышение энергетической эффективности в Кировской области»
 на 2014 - 2020 годы</t>
  </si>
  <si>
    <t>иные внебюджетные источники*</t>
  </si>
  <si>
    <t>2013
 год
(факт)</t>
  </si>
  <si>
    <t>год
(факт)</t>
  </si>
  <si>
    <t>Расходы (прогноз, факт), тыс. рублей</t>
  </si>
  <si>
    <t>«Совершенствование энергетического менеджмента»</t>
  </si>
  <si>
    <t xml:space="preserve">«Энергоэффективность и развитие энергетики»                                                                                          на 2013 - 2020 годы </t>
  </si>
  <si>
    <t>«Реализация программ по энергосбережению, в том числе по итогам проведенных энергетических обследований»</t>
  </si>
  <si>
    <t>№          п/п</t>
  </si>
  <si>
    <t>«Реализация мероприятий по повышению эффективности потребления ЭР за счет внебюджетных средств, предоставленных в виде целевых займов»</t>
  </si>
  <si>
    <t>«Реализация программ по энергосбережению и повышению энергетической эффективности организациями, осуществляющими регулируемые виды деятельности»</t>
  </si>
  <si>
    <t>«Реализация мероприятий по повышению эффективности потребления ЭР в потребительском секторе»</t>
  </si>
  <si>
    <t>организация повышения квалификации руководителей, специалистов ОГВ, ОГУ по курсу «Энергосбережение и повышение энергетической эффективности»</t>
  </si>
  <si>
    <t>предоставление физическим лицам, организациям, ОГВ, органам местного самоуправления информации о требованиях законодательства об энергосбережении и о повышении энергетической эффективности и о ходе реализации его положений путем её представления оператору государственной информационной системы в области энергосбережения и повышения энергетической эффективности и размещения в информационно-телекоммуникационной сети «Интернет»</t>
  </si>
  <si>
    <t>информационное обеспечение реализации Подпрограммы, в том числе освещение её реализации в средствах массовой информации, проведение конференций, выставок, семинаров и иных мероприятий по пропаганде энергосбережения</t>
  </si>
  <si>
    <t>«Реализация программ энергосбережения и повышения энергетической эффективности в бюджетной сфере»</t>
  </si>
  <si>
    <t>Источники финансирования</t>
  </si>
  <si>
    <t>1.6</t>
  </si>
  <si>
    <t>«Проведение экспертизы программ по энергосбережению и повышению энергетической эффективности организаций, осуществляющих регулируемые виды деятельности»</t>
  </si>
  <si>
    <t>* Размер средств определяется по согласованию.</t>
  </si>
  <si>
    <t>ИЗМЕНЕНИЯ В РЕСУРСНОМ ОБЕСПЕЧЕНИИ
реализации Государственной программы  за счет всех источников финансирования</t>
  </si>
  <si>
    <t>министерство промышленности и энергетики Кировской области</t>
  </si>
  <si>
    <t>Обеспечение создания условий для реализации Государственной программы"</t>
  </si>
  <si>
    <t>РАСХОДЫ
на реализацию Государственной программы за счет средств областного бюджета</t>
  </si>
  <si>
    <t>министерство промышленности и энергетики Кировской области, органы местного самоуправления</t>
  </si>
  <si>
    <t>Приложение № 3
Приложение № 3
к Государственной программе</t>
  </si>
  <si>
    <t>министерство внутренней и информационной политики Кировской области</t>
  </si>
  <si>
    <t>«Строительство объектов газозаправочной инфраструктуры в Кировской области»</t>
  </si>
  <si>
    <t>2014
 год
(факт)</t>
  </si>
  <si>
    <t>«Предоставление субсидий оператору по закупкам топлива для отопления жилищного фонда и объектов социальной сферы»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</si>
</sst>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7" fillId="0" borderId="1" xfId="0" applyFont="1" applyBorder="1" applyAlignment="1">
      <alignment horizontal="center" vertical="top" wrapText="1"/>
    </xf>
    <xf numFmtId="0" fontId="0" fillId="0" borderId="2" xfId="0" applyBorder="1"/>
    <xf numFmtId="0" fontId="7" fillId="0" borderId="3" xfId="0" applyFont="1" applyBorder="1" applyAlignment="1">
      <alignment horizontal="center" vertical="top" wrapText="1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top" wrapText="1" indent="5"/>
      <protection locked="0"/>
    </xf>
    <xf numFmtId="0" fontId="0" fillId="0" borderId="0" xfId="0" applyFill="1" applyProtection="1"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5" xfId="0" applyNumberFormat="1" applyFont="1" applyFill="1" applyBorder="1" applyAlignment="1" applyProtection="1">
      <alignment vertical="top" wrapText="1"/>
      <protection locked="0"/>
    </xf>
    <xf numFmtId="49" fontId="1" fillId="0" borderId="3" xfId="0" applyNumberFormat="1" applyFont="1" applyFill="1" applyBorder="1" applyAlignment="1" applyProtection="1">
      <alignment vertical="top" wrapText="1"/>
      <protection locked="0"/>
    </xf>
    <xf numFmtId="0" fontId="4" fillId="0" borderId="5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justify" vertical="top" wrapText="1"/>
      <protection locked="0"/>
    </xf>
    <xf numFmtId="0" fontId="3" fillId="0" borderId="5" xfId="0" applyFont="1" applyFill="1" applyBorder="1" applyAlignment="1" applyProtection="1">
      <alignment horizontal="justify" vertical="top" wrapText="1"/>
      <protection locked="0"/>
    </xf>
    <xf numFmtId="1" fontId="4" fillId="0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0" borderId="3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3" xfId="0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0" fillId="0" borderId="3" xfId="0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 vertical="top"/>
    </xf>
    <xf numFmtId="2" fontId="5" fillId="0" borderId="1" xfId="0" applyNumberFormat="1" applyFont="1" applyFill="1" applyBorder="1" applyAlignment="1" applyProtection="1">
      <alignment horizontal="center" vertical="top" wrapText="1"/>
    </xf>
    <xf numFmtId="2" fontId="5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164" fontId="0" fillId="0" borderId="0" xfId="0" applyNumberFormat="1"/>
    <xf numFmtId="2" fontId="0" fillId="0" borderId="0" xfId="0" applyNumberFormat="1"/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Border="1" applyAlignment="1"/>
    <xf numFmtId="0" fontId="12" fillId="0" borderId="0" xfId="0" applyFont="1" applyBorder="1" applyAlignment="1">
      <alignment horizontal="left" vertical="top" wrapText="1"/>
    </xf>
    <xf numFmtId="164" fontId="12" fillId="0" borderId="0" xfId="0" applyNumberFormat="1" applyFont="1" applyFill="1" applyBorder="1" applyAlignment="1">
      <alignment horizontal="center" vertical="justify"/>
    </xf>
    <xf numFmtId="164" fontId="2" fillId="0" borderId="0" xfId="0" applyNumberFormat="1" applyFont="1" applyFill="1" applyBorder="1" applyAlignment="1" applyProtection="1">
      <alignment horizontal="center" vertical="justify" wrapText="1"/>
      <protection locked="0"/>
    </xf>
    <xf numFmtId="0" fontId="12" fillId="0" borderId="0" xfId="0" applyFont="1" applyFill="1" applyBorder="1" applyAlignment="1"/>
    <xf numFmtId="0" fontId="0" fillId="0" borderId="0" xfId="0" applyFill="1" applyBorder="1" applyAlignment="1"/>
    <xf numFmtId="0" fontId="12" fillId="0" borderId="0" xfId="0" applyFont="1" applyBorder="1" applyAlignment="1"/>
    <xf numFmtId="2" fontId="0" fillId="0" borderId="1" xfId="0" applyNumberFormat="1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49" fontId="1" fillId="0" borderId="4" xfId="0" applyNumberFormat="1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left" vertical="top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Protection="1">
      <protection locked="0"/>
    </xf>
    <xf numFmtId="0" fontId="1" fillId="0" borderId="2" xfId="0" applyFont="1" applyFill="1" applyBorder="1" applyAlignment="1" applyProtection="1">
      <alignment vertical="top" wrapText="1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1" fillId="0" borderId="1" xfId="0" applyNumberFormat="1" applyFont="1" applyFill="1" applyBorder="1" applyAlignment="1" applyProtection="1">
      <alignment horizontal="center" vertical="top" wrapText="1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top" wrapText="1"/>
    </xf>
    <xf numFmtId="2" fontId="1" fillId="0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Fill="1" applyBorder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Fill="1" applyBorder="1" applyAlignment="1" applyProtection="1">
      <alignment horizontal="center" vertical="top" wrapText="1"/>
      <protection locked="0"/>
    </xf>
    <xf numFmtId="2" fontId="5" fillId="0" borderId="1" xfId="0" applyNumberFormat="1" applyFont="1" applyFill="1" applyBorder="1" applyAlignment="1" applyProtection="1">
      <alignment horizontal="center" vertical="top"/>
      <protection locked="0"/>
    </xf>
    <xf numFmtId="2" fontId="5" fillId="0" borderId="0" xfId="0" applyNumberFormat="1" applyFont="1" applyFill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2" fontId="1" fillId="0" borderId="3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Fill="1" applyBorder="1" applyAlignment="1" applyProtection="1">
      <alignment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justify"/>
    </xf>
    <xf numFmtId="2" fontId="1" fillId="0" borderId="1" xfId="0" applyNumberFormat="1" applyFont="1" applyFill="1" applyBorder="1" applyAlignment="1" applyProtection="1">
      <alignment horizontal="center" vertical="justify" wrapText="1"/>
      <protection locked="0"/>
    </xf>
    <xf numFmtId="2" fontId="12" fillId="0" borderId="1" xfId="0" applyNumberFormat="1" applyFont="1" applyFill="1" applyBorder="1" applyAlignment="1">
      <alignment horizontal="center" vertical="justify"/>
    </xf>
    <xf numFmtId="2" fontId="2" fillId="0" borderId="1" xfId="0" applyNumberFormat="1" applyFont="1" applyFill="1" applyBorder="1" applyAlignment="1" applyProtection="1">
      <alignment horizontal="center" vertical="justify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2" fontId="0" fillId="0" borderId="2" xfId="0" applyNumberFormat="1" applyBorder="1"/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 indent="5"/>
      <protection locked="0"/>
    </xf>
    <xf numFmtId="0" fontId="6" fillId="0" borderId="0" xfId="0" applyFont="1" applyFill="1" applyAlignment="1" applyProtection="1">
      <alignment horizontal="left" wrapText="1" indent="5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vertical="top" wrapText="1"/>
      <protection locked="0"/>
    </xf>
    <xf numFmtId="0" fontId="0" fillId="0" borderId="5" xfId="0" applyBorder="1"/>
    <xf numFmtId="0" fontId="1" fillId="0" borderId="9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 applyProtection="1">
      <alignment vertical="top" wrapText="1"/>
      <protection locked="0"/>
    </xf>
    <xf numFmtId="0" fontId="0" fillId="0" borderId="3" xfId="0" applyBorder="1" applyAlignment="1">
      <alignment vertical="top" wrapText="1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Alignment="1">
      <alignment vertical="top" wrapText="1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1" fillId="0" borderId="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5" xfId="0" applyNumberFormat="1" applyFont="1" applyFill="1" applyBorder="1" applyAlignment="1" applyProtection="1">
      <alignment horizontal="center" vertical="top" wrapText="1"/>
      <protection locked="0"/>
    </xf>
    <xf numFmtId="49" fontId="1" fillId="0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  <xf numFmtId="0" fontId="12" fillId="0" borderId="11" xfId="0" applyFont="1" applyBorder="1" applyAlignment="1"/>
    <xf numFmtId="2" fontId="5" fillId="0" borderId="4" xfId="0" applyNumberFormat="1" applyFont="1" applyFill="1" applyBorder="1" applyAlignment="1" applyProtection="1">
      <alignment horizontal="center" vertical="top" wrapText="1"/>
      <protection locked="0"/>
    </xf>
    <xf numFmtId="2" fontId="5" fillId="0" borderId="3" xfId="0" applyNumberFormat="1" applyFont="1" applyFill="1" applyBorder="1" applyAlignment="1" applyProtection="1">
      <alignment horizontal="center" vertical="top" wrapText="1"/>
      <protection locked="0"/>
    </xf>
    <xf numFmtId="1" fontId="1" fillId="0" borderId="4" xfId="0" applyNumberFormat="1" applyFont="1" applyFill="1" applyBorder="1" applyAlignment="1" applyProtection="1">
      <alignment horizontal="center" vertical="top" wrapText="1"/>
      <protection locked="0"/>
    </xf>
    <xf numFmtId="1" fontId="1" fillId="0" borderId="3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2091017</xdr:colOff>
      <xdr:row>76</xdr:row>
      <xdr:rowOff>1004047</xdr:rowOff>
    </xdr:from>
    <xdr:to>
      <xdr:col>5</xdr:col>
      <xdr:colOff>749122</xdr:colOff>
      <xdr:row>76</xdr:row>
      <xdr:rowOff>1004047</xdr:rowOff>
    </xdr:to>
    <xdr:cxnSp macro="">
      <xdr:nvCxnSpPr>
        <xdr:cNvPr id="3" name="Прямая соединительная линия 2"/>
        <xdr:cNvCxnSpPr/>
      </xdr:nvCxnSpPr>
      <xdr:spPr>
        <a:xfrm>
          <a:off x="6069105" y="30453106"/>
          <a:ext cx="15043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150467</xdr:colOff>
      <xdr:row>68</xdr:row>
      <xdr:rowOff>202683</xdr:rowOff>
    </xdr:from>
    <xdr:to>
      <xdr:col>6</xdr:col>
      <xdr:colOff>729580</xdr:colOff>
      <xdr:row>68</xdr:row>
      <xdr:rowOff>202683</xdr:rowOff>
    </xdr:to>
    <xdr:cxnSp macro="">
      <xdr:nvCxnSpPr>
        <xdr:cNvPr id="3" name="Прямая соединительная линия 2"/>
        <xdr:cNvCxnSpPr/>
      </xdr:nvCxnSpPr>
      <xdr:spPr>
        <a:xfrm>
          <a:off x="7049288" y="25552790"/>
          <a:ext cx="150439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9"/>
  <sheetViews>
    <sheetView view="pageBreakPreview" zoomScale="85" zoomScaleNormal="85" zoomScaleSheetLayoutView="85" zoomScalePageLayoutView="70" workbookViewId="0">
      <pane ySplit="6" topLeftCell="A28" activePane="bottomLeft" state="frozen"/>
      <selection pane="bottomLeft" activeCell="B77" sqref="B77:M77"/>
    </sheetView>
  </sheetViews>
  <sheetFormatPr defaultRowHeight="15.75"/>
  <cols>
    <col min="1" max="1" width="6.7109375" style="5" customWidth="1"/>
    <col min="2" max="2" width="18.7109375" style="5" customWidth="1"/>
    <col min="3" max="3" width="38.140625" style="5" customWidth="1"/>
    <col min="4" max="4" width="31.42578125" style="5" customWidth="1"/>
    <col min="5" max="5" width="11.28515625" style="6" customWidth="1"/>
    <col min="6" max="6" width="11.42578125" style="6" customWidth="1"/>
    <col min="7" max="7" width="13.140625" style="6" customWidth="1"/>
    <col min="8" max="8" width="11.7109375" style="6" customWidth="1"/>
    <col min="9" max="9" width="11" style="6" customWidth="1"/>
    <col min="10" max="10" width="11.42578125" style="6" customWidth="1"/>
    <col min="11" max="11" width="11.5703125" style="6" customWidth="1"/>
    <col min="12" max="12" width="11.85546875" style="6" customWidth="1"/>
    <col min="13" max="13" width="14.28515625" style="6" customWidth="1"/>
    <col min="14" max="16384" width="9.140625" style="5"/>
  </cols>
  <sheetData>
    <row r="1" spans="1:13" ht="27.75" customHeight="1">
      <c r="I1" s="99" t="s">
        <v>46</v>
      </c>
      <c r="J1" s="99"/>
      <c r="K1" s="99"/>
      <c r="L1" s="99"/>
      <c r="M1" s="99"/>
    </row>
    <row r="2" spans="1:13" ht="26.25" customHeight="1">
      <c r="I2" s="99" t="s">
        <v>46</v>
      </c>
      <c r="J2" s="99"/>
      <c r="K2" s="99"/>
      <c r="L2" s="99"/>
      <c r="M2" s="99"/>
    </row>
    <row r="3" spans="1:13" s="8" customFormat="1" ht="26.25" customHeight="1">
      <c r="E3" s="38"/>
      <c r="I3" s="100" t="s">
        <v>47</v>
      </c>
      <c r="J3" s="100"/>
      <c r="K3" s="100"/>
      <c r="L3" s="100"/>
      <c r="M3" s="100"/>
    </row>
    <row r="4" spans="1:13" s="8" customFormat="1" ht="43.5" customHeight="1">
      <c r="A4" s="101" t="s">
        <v>102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4.75" customHeight="1">
      <c r="A5" s="107" t="s">
        <v>38</v>
      </c>
      <c r="B5" s="107" t="s">
        <v>0</v>
      </c>
      <c r="C5" s="107" t="s">
        <v>45</v>
      </c>
      <c r="D5" s="107" t="s">
        <v>1</v>
      </c>
      <c r="E5" s="91" t="s">
        <v>83</v>
      </c>
      <c r="F5" s="91"/>
      <c r="G5" s="91"/>
      <c r="H5" s="91"/>
      <c r="I5" s="91"/>
      <c r="J5" s="91"/>
      <c r="K5" s="91"/>
      <c r="L5" s="91"/>
      <c r="M5" s="91"/>
    </row>
    <row r="6" spans="1:13" ht="51" customHeight="1">
      <c r="A6" s="107"/>
      <c r="B6" s="107"/>
      <c r="C6" s="107"/>
      <c r="D6" s="107"/>
      <c r="E6" s="9" t="s">
        <v>81</v>
      </c>
      <c r="F6" s="85" t="s">
        <v>107</v>
      </c>
      <c r="G6" s="9" t="s">
        <v>32</v>
      </c>
      <c r="H6" s="84" t="s">
        <v>33</v>
      </c>
      <c r="I6" s="9" t="s">
        <v>34</v>
      </c>
      <c r="J6" s="9" t="s">
        <v>35</v>
      </c>
      <c r="K6" s="9" t="s">
        <v>36</v>
      </c>
      <c r="L6" s="9" t="s">
        <v>37</v>
      </c>
      <c r="M6" s="9" t="s">
        <v>2</v>
      </c>
    </row>
    <row r="7" spans="1:13" ht="15.75" customHeight="1">
      <c r="A7" s="10">
        <v>1</v>
      </c>
      <c r="B7" s="92" t="s">
        <v>44</v>
      </c>
      <c r="C7" s="93" t="s">
        <v>43</v>
      </c>
      <c r="D7" s="12" t="s">
        <v>3</v>
      </c>
      <c r="E7" s="64">
        <f>SUM(E8:E20)</f>
        <v>608191.47000000009</v>
      </c>
      <c r="F7" s="64">
        <f>SUM(F8:F20)</f>
        <v>227689.72</v>
      </c>
      <c r="G7" s="64">
        <f t="shared" ref="G7:L7" si="0">SUM(G8:G20)</f>
        <v>480861.52</v>
      </c>
      <c r="H7" s="64">
        <f t="shared" si="0"/>
        <v>120079.9</v>
      </c>
      <c r="I7" s="64">
        <f t="shared" si="0"/>
        <v>347750.29000000004</v>
      </c>
      <c r="J7" s="64">
        <f t="shared" si="0"/>
        <v>887579.48999999987</v>
      </c>
      <c r="K7" s="64">
        <f t="shared" si="0"/>
        <v>931145.58999999985</v>
      </c>
      <c r="L7" s="64">
        <f t="shared" si="0"/>
        <v>966051.09</v>
      </c>
      <c r="M7" s="65">
        <f>SUM(E7:L7)</f>
        <v>4569349.0699999994</v>
      </c>
    </row>
    <row r="8" spans="1:13" ht="36" customHeight="1">
      <c r="A8" s="13"/>
      <c r="B8" s="90"/>
      <c r="C8" s="94"/>
      <c r="D8" s="12" t="s">
        <v>100</v>
      </c>
      <c r="E8" s="64">
        <f>E71+E72+E76+E31+E22+E73+E74+E75</f>
        <v>539506.42000000004</v>
      </c>
      <c r="F8" s="64">
        <f>F71+F72+F76+F31+F22+F73+F74+F75</f>
        <v>227689.72</v>
      </c>
      <c r="G8" s="64">
        <f t="shared" ref="G8:L8" si="1">G71+G72+G76+G31+G22+G73+G74+G75</f>
        <v>480861.52</v>
      </c>
      <c r="H8" s="64">
        <f t="shared" si="1"/>
        <v>120079.9</v>
      </c>
      <c r="I8" s="64">
        <f t="shared" si="1"/>
        <v>347750.29000000004</v>
      </c>
      <c r="J8" s="64">
        <f t="shared" si="1"/>
        <v>817579.48999999987</v>
      </c>
      <c r="K8" s="64">
        <f t="shared" si="1"/>
        <v>861145.58999999985</v>
      </c>
      <c r="L8" s="64">
        <f t="shared" si="1"/>
        <v>896051.09</v>
      </c>
      <c r="M8" s="66">
        <f>SUM(E8:L8)</f>
        <v>4290664.0199999996</v>
      </c>
    </row>
    <row r="9" spans="1:13" ht="52.5" customHeight="1">
      <c r="A9" s="13"/>
      <c r="B9" s="13"/>
      <c r="C9" s="13"/>
      <c r="D9" s="12" t="s">
        <v>5</v>
      </c>
      <c r="E9" s="67">
        <f>E32</f>
        <v>818</v>
      </c>
      <c r="F9" s="37">
        <v>0</v>
      </c>
      <c r="G9" s="37"/>
      <c r="H9" s="37"/>
      <c r="I9" s="37"/>
      <c r="J9" s="37"/>
      <c r="K9" s="37"/>
      <c r="L9" s="37"/>
      <c r="M9" s="37">
        <f>SUM(E9:L9)</f>
        <v>818</v>
      </c>
    </row>
    <row r="10" spans="1:13" ht="31.5" customHeight="1">
      <c r="A10" s="13"/>
      <c r="B10" s="13"/>
      <c r="C10" s="13"/>
      <c r="D10" s="12" t="s">
        <v>6</v>
      </c>
      <c r="E10" s="67">
        <f>E33</f>
        <v>15291.3</v>
      </c>
      <c r="F10" s="67"/>
      <c r="G10" s="67"/>
      <c r="H10" s="37"/>
      <c r="I10" s="37"/>
      <c r="J10" s="67"/>
      <c r="K10" s="67"/>
      <c r="L10" s="67"/>
      <c r="M10" s="37">
        <f t="shared" ref="M10:M26" si="2">SUM(E10:L10)</f>
        <v>15291.3</v>
      </c>
    </row>
    <row r="11" spans="1:13" ht="36.75" customHeight="1">
      <c r="A11" s="13"/>
      <c r="B11" s="13"/>
      <c r="C11" s="13"/>
      <c r="D11" s="12" t="s">
        <v>7</v>
      </c>
      <c r="E11" s="67">
        <f>E34</f>
        <v>44496.01</v>
      </c>
      <c r="F11" s="67"/>
      <c r="G11" s="67"/>
      <c r="H11" s="37"/>
      <c r="I11" s="37"/>
      <c r="J11" s="37"/>
      <c r="K11" s="67"/>
      <c r="L11" s="67"/>
      <c r="M11" s="37">
        <f t="shared" si="2"/>
        <v>44496.01</v>
      </c>
    </row>
    <row r="12" spans="1:13" ht="36.75" customHeight="1">
      <c r="A12" s="13"/>
      <c r="B12" s="13"/>
      <c r="C12" s="13"/>
      <c r="D12" s="12" t="s">
        <v>8</v>
      </c>
      <c r="E12" s="67">
        <f>E35</f>
        <v>365</v>
      </c>
      <c r="F12" s="67"/>
      <c r="G12" s="67"/>
      <c r="H12" s="37"/>
      <c r="I12" s="37"/>
      <c r="J12" s="67"/>
      <c r="K12" s="67"/>
      <c r="L12" s="67"/>
      <c r="M12" s="37">
        <f t="shared" si="2"/>
        <v>365</v>
      </c>
    </row>
    <row r="13" spans="1:13" ht="29.25" customHeight="1">
      <c r="A13" s="13"/>
      <c r="B13" s="13"/>
      <c r="C13" s="13"/>
      <c r="D13" s="12" t="s">
        <v>9</v>
      </c>
      <c r="E13" s="67">
        <f>E36</f>
        <v>2528.8200000000002</v>
      </c>
      <c r="F13" s="67"/>
      <c r="G13" s="67"/>
      <c r="H13" s="37"/>
      <c r="I13" s="37"/>
      <c r="J13" s="67"/>
      <c r="K13" s="67"/>
      <c r="L13" s="67"/>
      <c r="M13" s="37">
        <f t="shared" si="2"/>
        <v>2528.8200000000002</v>
      </c>
    </row>
    <row r="14" spans="1:13" ht="32.25" customHeight="1">
      <c r="A14" s="13"/>
      <c r="B14" s="13"/>
      <c r="C14" s="13"/>
      <c r="D14" s="12" t="s">
        <v>10</v>
      </c>
      <c r="E14" s="67">
        <f>E42</f>
        <v>400</v>
      </c>
      <c r="F14" s="67"/>
      <c r="G14" s="67"/>
      <c r="H14" s="37"/>
      <c r="I14" s="37"/>
      <c r="J14" s="67"/>
      <c r="K14" s="67"/>
      <c r="L14" s="67"/>
      <c r="M14" s="37">
        <f t="shared" si="2"/>
        <v>400</v>
      </c>
    </row>
    <row r="15" spans="1:13" ht="39" customHeight="1">
      <c r="A15" s="13"/>
      <c r="B15" s="39"/>
      <c r="C15" s="13"/>
      <c r="D15" s="12" t="s">
        <v>11</v>
      </c>
      <c r="E15" s="67">
        <f>E37</f>
        <v>2720.92</v>
      </c>
      <c r="F15" s="67"/>
      <c r="G15" s="67"/>
      <c r="H15" s="37"/>
      <c r="I15" s="37"/>
      <c r="J15" s="67"/>
      <c r="K15" s="67"/>
      <c r="L15" s="67"/>
      <c r="M15" s="37">
        <f t="shared" si="2"/>
        <v>2720.92</v>
      </c>
    </row>
    <row r="16" spans="1:13" ht="38.25" customHeight="1">
      <c r="A16" s="13"/>
      <c r="B16" s="13"/>
      <c r="C16" s="13"/>
      <c r="D16" s="12" t="s">
        <v>12</v>
      </c>
      <c r="E16" s="67">
        <f>E38</f>
        <v>260</v>
      </c>
      <c r="F16" s="67"/>
      <c r="G16" s="67"/>
      <c r="H16" s="37"/>
      <c r="I16" s="37"/>
      <c r="J16" s="67"/>
      <c r="K16" s="67"/>
      <c r="L16" s="67"/>
      <c r="M16" s="37">
        <f t="shared" si="2"/>
        <v>260</v>
      </c>
    </row>
    <row r="17" spans="1:13" ht="65.25" customHeight="1">
      <c r="A17" s="13"/>
      <c r="B17" s="13"/>
      <c r="C17" s="13"/>
      <c r="D17" s="12" t="s">
        <v>13</v>
      </c>
      <c r="E17" s="67">
        <f>E39</f>
        <v>305</v>
      </c>
      <c r="F17" s="67"/>
      <c r="G17" s="67"/>
      <c r="H17" s="37"/>
      <c r="I17" s="37"/>
      <c r="J17" s="67"/>
      <c r="K17" s="67"/>
      <c r="L17" s="67"/>
      <c r="M17" s="37">
        <f t="shared" si="2"/>
        <v>305</v>
      </c>
    </row>
    <row r="18" spans="1:13" ht="52.5" customHeight="1">
      <c r="A18" s="13"/>
      <c r="B18" s="13"/>
      <c r="C18" s="13"/>
      <c r="D18" s="12" t="s">
        <v>22</v>
      </c>
      <c r="E18" s="67">
        <f>E40</f>
        <v>1200</v>
      </c>
      <c r="F18" s="67"/>
      <c r="G18" s="67"/>
      <c r="H18" s="37"/>
      <c r="I18" s="37"/>
      <c r="J18" s="67"/>
      <c r="K18" s="67"/>
      <c r="L18" s="67"/>
      <c r="M18" s="37">
        <f t="shared" si="2"/>
        <v>1200</v>
      </c>
    </row>
    <row r="19" spans="1:13" ht="47.25" customHeight="1">
      <c r="A19" s="13"/>
      <c r="B19" s="13"/>
      <c r="C19" s="13"/>
      <c r="D19" s="12" t="s">
        <v>15</v>
      </c>
      <c r="E19" s="67">
        <f>E41</f>
        <v>300</v>
      </c>
      <c r="F19" s="67"/>
      <c r="G19" s="67"/>
      <c r="H19" s="37"/>
      <c r="I19" s="37"/>
      <c r="J19" s="67"/>
      <c r="K19" s="67"/>
      <c r="L19" s="67"/>
      <c r="M19" s="37">
        <f t="shared" si="2"/>
        <v>300</v>
      </c>
    </row>
    <row r="20" spans="1:13" ht="22.5" customHeight="1">
      <c r="A20" s="15"/>
      <c r="B20" s="15"/>
      <c r="C20" s="15"/>
      <c r="D20" s="12" t="s">
        <v>16</v>
      </c>
      <c r="E20" s="67"/>
      <c r="F20" s="37">
        <v>0</v>
      </c>
      <c r="G20" s="37">
        <v>0</v>
      </c>
      <c r="H20" s="37">
        <v>0</v>
      </c>
      <c r="I20" s="37"/>
      <c r="J20" s="37">
        <v>70000</v>
      </c>
      <c r="K20" s="37">
        <v>70000</v>
      </c>
      <c r="L20" s="37">
        <v>70000</v>
      </c>
      <c r="M20" s="37">
        <f t="shared" si="2"/>
        <v>210000</v>
      </c>
    </row>
    <row r="21" spans="1:13" ht="15.75" customHeight="1">
      <c r="A21" s="83">
        <v>2</v>
      </c>
      <c r="B21" s="16" t="s">
        <v>39</v>
      </c>
      <c r="C21" s="92" t="s">
        <v>50</v>
      </c>
      <c r="D21" s="12" t="s">
        <v>3</v>
      </c>
      <c r="E21" s="64"/>
      <c r="F21" s="68">
        <f t="shared" ref="F21:M21" si="3">SUM(F22:F22)</f>
        <v>3308.5</v>
      </c>
      <c r="G21" s="68">
        <f t="shared" si="3"/>
        <v>2964.2</v>
      </c>
      <c r="H21" s="68">
        <f t="shared" si="3"/>
        <v>1260</v>
      </c>
      <c r="I21" s="68">
        <f t="shared" si="3"/>
        <v>2558.69</v>
      </c>
      <c r="J21" s="68">
        <f t="shared" si="3"/>
        <v>4308.6900000000005</v>
      </c>
      <c r="K21" s="68">
        <f t="shared" si="3"/>
        <v>4358.6900000000005</v>
      </c>
      <c r="L21" s="68">
        <f t="shared" si="3"/>
        <v>4408.6900000000005</v>
      </c>
      <c r="M21" s="68">
        <f t="shared" si="3"/>
        <v>23167.46</v>
      </c>
    </row>
    <row r="22" spans="1:13" ht="46.5" customHeight="1">
      <c r="A22" s="13"/>
      <c r="B22" s="13"/>
      <c r="C22" s="95"/>
      <c r="D22" s="12" t="s">
        <v>100</v>
      </c>
      <c r="E22" s="68"/>
      <c r="F22" s="68">
        <f>F23+F28</f>
        <v>3308.5</v>
      </c>
      <c r="G22" s="68">
        <f t="shared" ref="G22:M22" si="4">G23+G28</f>
        <v>2964.2</v>
      </c>
      <c r="H22" s="68">
        <f t="shared" si="4"/>
        <v>1260</v>
      </c>
      <c r="I22" s="68">
        <f t="shared" si="4"/>
        <v>2558.69</v>
      </c>
      <c r="J22" s="68">
        <f t="shared" si="4"/>
        <v>4308.6900000000005</v>
      </c>
      <c r="K22" s="68">
        <f t="shared" si="4"/>
        <v>4358.6900000000005</v>
      </c>
      <c r="L22" s="68">
        <f t="shared" si="4"/>
        <v>4408.6900000000005</v>
      </c>
      <c r="M22" s="68">
        <f t="shared" si="4"/>
        <v>23167.46</v>
      </c>
    </row>
    <row r="23" spans="1:13" ht="30.75" customHeight="1">
      <c r="A23" s="102" t="s">
        <v>41</v>
      </c>
      <c r="B23" s="104" t="s">
        <v>31</v>
      </c>
      <c r="C23" s="17" t="s">
        <v>84</v>
      </c>
      <c r="D23" s="58" t="s">
        <v>3</v>
      </c>
      <c r="E23" s="35"/>
      <c r="F23" s="35">
        <f t="shared" ref="F23:L23" si="5">SUM(F24:F26)</f>
        <v>3308.5</v>
      </c>
      <c r="G23" s="35">
        <f t="shared" si="5"/>
        <v>2964.2</v>
      </c>
      <c r="H23" s="35">
        <f t="shared" si="5"/>
        <v>1260</v>
      </c>
      <c r="I23" s="35">
        <f t="shared" si="5"/>
        <v>2558.69</v>
      </c>
      <c r="J23" s="35">
        <f t="shared" si="5"/>
        <v>3308.69</v>
      </c>
      <c r="K23" s="35">
        <f t="shared" si="5"/>
        <v>3358.69</v>
      </c>
      <c r="L23" s="35">
        <f t="shared" si="5"/>
        <v>3408.69</v>
      </c>
      <c r="M23" s="36">
        <f t="shared" si="2"/>
        <v>20167.46</v>
      </c>
    </row>
    <row r="24" spans="1:13" ht="81" customHeight="1">
      <c r="A24" s="103"/>
      <c r="B24" s="105"/>
      <c r="C24" s="12" t="s">
        <v>91</v>
      </c>
      <c r="D24" s="12" t="s">
        <v>100</v>
      </c>
      <c r="E24" s="68"/>
      <c r="F24" s="69">
        <v>529.1</v>
      </c>
      <c r="G24" s="69">
        <v>270.60000000000002</v>
      </c>
      <c r="H24" s="69"/>
      <c r="I24" s="69"/>
      <c r="J24" s="69"/>
      <c r="K24" s="69"/>
      <c r="L24" s="69"/>
      <c r="M24" s="37">
        <f t="shared" si="2"/>
        <v>799.7</v>
      </c>
    </row>
    <row r="25" spans="1:13" ht="244.15" customHeight="1">
      <c r="A25" s="103"/>
      <c r="B25" s="105"/>
      <c r="C25" s="18" t="s">
        <v>92</v>
      </c>
      <c r="D25" s="12" t="s">
        <v>100</v>
      </c>
      <c r="E25" s="68"/>
      <c r="F25" s="69">
        <v>2779.4</v>
      </c>
      <c r="G25" s="69">
        <v>2693.6</v>
      </c>
      <c r="H25" s="69">
        <v>1260</v>
      </c>
      <c r="I25" s="69">
        <v>2558.69</v>
      </c>
      <c r="J25" s="69">
        <v>2558.69</v>
      </c>
      <c r="K25" s="69">
        <v>2558.69</v>
      </c>
      <c r="L25" s="69">
        <v>2558.69</v>
      </c>
      <c r="M25" s="37">
        <f t="shared" si="2"/>
        <v>16967.760000000002</v>
      </c>
    </row>
    <row r="26" spans="1:13" ht="121.15" customHeight="1">
      <c r="A26" s="21"/>
      <c r="B26" s="106"/>
      <c r="C26" s="18" t="s">
        <v>93</v>
      </c>
      <c r="D26" s="12" t="s">
        <v>105</v>
      </c>
      <c r="E26" s="68"/>
      <c r="F26" s="37">
        <v>0</v>
      </c>
      <c r="G26" s="37">
        <v>0</v>
      </c>
      <c r="H26" s="37"/>
      <c r="I26" s="37"/>
      <c r="J26" s="37">
        <v>750</v>
      </c>
      <c r="K26" s="37">
        <v>800</v>
      </c>
      <c r="L26" s="37">
        <v>850</v>
      </c>
      <c r="M26" s="37">
        <f t="shared" si="2"/>
        <v>2400</v>
      </c>
    </row>
    <row r="27" spans="1:13" ht="20.25" customHeight="1">
      <c r="A27" s="57" t="s">
        <v>42</v>
      </c>
      <c r="B27" s="96" t="s">
        <v>31</v>
      </c>
      <c r="C27" s="92" t="s">
        <v>94</v>
      </c>
      <c r="D27" s="60" t="s">
        <v>3</v>
      </c>
      <c r="E27" s="68"/>
      <c r="F27" s="37">
        <f>F28+F29</f>
        <v>0</v>
      </c>
      <c r="G27" s="37">
        <f>G28+G29</f>
        <v>0</v>
      </c>
      <c r="H27" s="37">
        <f t="shared" ref="H27:M27" si="6">H28+H29</f>
        <v>0</v>
      </c>
      <c r="I27" s="37">
        <f t="shared" si="6"/>
        <v>0</v>
      </c>
      <c r="J27" s="37">
        <f t="shared" si="6"/>
        <v>71000</v>
      </c>
      <c r="K27" s="37">
        <f t="shared" si="6"/>
        <v>71000</v>
      </c>
      <c r="L27" s="37">
        <f t="shared" si="6"/>
        <v>71000</v>
      </c>
      <c r="M27" s="37">
        <f t="shared" si="6"/>
        <v>213000</v>
      </c>
    </row>
    <row r="28" spans="1:13" ht="51.75" customHeight="1">
      <c r="A28" s="13"/>
      <c r="B28" s="97"/>
      <c r="C28" s="90"/>
      <c r="D28" s="18" t="s">
        <v>100</v>
      </c>
      <c r="E28" s="68"/>
      <c r="F28" s="37"/>
      <c r="G28" s="37"/>
      <c r="H28" s="37"/>
      <c r="I28" s="37"/>
      <c r="J28" s="37">
        <v>1000</v>
      </c>
      <c r="K28" s="37">
        <v>1000</v>
      </c>
      <c r="L28" s="37">
        <v>1000</v>
      </c>
      <c r="M28" s="37">
        <f t="shared" ref="M28:M76" si="7">SUM(E28:L28)</f>
        <v>3000</v>
      </c>
    </row>
    <row r="29" spans="1:13" ht="49.5" customHeight="1">
      <c r="A29" s="13"/>
      <c r="B29" s="13"/>
      <c r="C29" s="95"/>
      <c r="D29" s="59" t="s">
        <v>16</v>
      </c>
      <c r="E29" s="68"/>
      <c r="F29" s="37"/>
      <c r="G29" s="37"/>
      <c r="H29" s="37"/>
      <c r="I29" s="37"/>
      <c r="J29" s="37">
        <v>70000</v>
      </c>
      <c r="K29" s="37">
        <v>70000</v>
      </c>
      <c r="L29" s="37">
        <v>70000</v>
      </c>
      <c r="M29" s="37">
        <f t="shared" si="7"/>
        <v>210000</v>
      </c>
    </row>
    <row r="30" spans="1:13" ht="16.5" customHeight="1">
      <c r="A30" s="19">
        <v>3</v>
      </c>
      <c r="B30" s="92" t="s">
        <v>26</v>
      </c>
      <c r="C30" s="92" t="s">
        <v>49</v>
      </c>
      <c r="D30" s="12" t="s">
        <v>3</v>
      </c>
      <c r="E30" s="67">
        <f>SUM(E31:E42)</f>
        <v>82688.95</v>
      </c>
      <c r="F30" s="67">
        <f t="shared" ref="F30:L30" si="8">SUM(F31:F41)</f>
        <v>0</v>
      </c>
      <c r="G30" s="67">
        <f t="shared" si="8"/>
        <v>0</v>
      </c>
      <c r="H30" s="67">
        <f t="shared" si="8"/>
        <v>0</v>
      </c>
      <c r="I30" s="67">
        <f t="shared" si="8"/>
        <v>0</v>
      </c>
      <c r="J30" s="67">
        <f t="shared" si="8"/>
        <v>0</v>
      </c>
      <c r="K30" s="67">
        <f t="shared" si="8"/>
        <v>0</v>
      </c>
      <c r="L30" s="67">
        <f t="shared" si="8"/>
        <v>0</v>
      </c>
      <c r="M30" s="37">
        <f t="shared" si="7"/>
        <v>82688.95</v>
      </c>
    </row>
    <row r="31" spans="1:13" ht="47.25" customHeight="1">
      <c r="A31" s="20"/>
      <c r="B31" s="90"/>
      <c r="C31" s="90"/>
      <c r="D31" s="12" t="s">
        <v>4</v>
      </c>
      <c r="E31" s="37">
        <v>14003.9</v>
      </c>
      <c r="F31" s="37"/>
      <c r="G31" s="37"/>
      <c r="H31" s="37"/>
      <c r="I31" s="37"/>
      <c r="J31" s="37"/>
      <c r="K31" s="37"/>
      <c r="L31" s="37"/>
      <c r="M31" s="37">
        <f t="shared" si="7"/>
        <v>14003.9</v>
      </c>
    </row>
    <row r="32" spans="1:13" ht="55.5" customHeight="1">
      <c r="A32" s="20"/>
      <c r="B32" s="13"/>
      <c r="C32" s="90"/>
      <c r="D32" s="12" t="s">
        <v>5</v>
      </c>
      <c r="E32" s="37">
        <v>818</v>
      </c>
      <c r="F32" s="37"/>
      <c r="G32" s="37"/>
      <c r="H32" s="37"/>
      <c r="I32" s="37"/>
      <c r="J32" s="37"/>
      <c r="K32" s="37"/>
      <c r="L32" s="37"/>
      <c r="M32" s="37">
        <f t="shared" si="7"/>
        <v>818</v>
      </c>
    </row>
    <row r="33" spans="1:13" ht="31.5" customHeight="1">
      <c r="A33" s="20"/>
      <c r="B33" s="13"/>
      <c r="C33" s="13"/>
      <c r="D33" s="12" t="s">
        <v>6</v>
      </c>
      <c r="E33" s="70">
        <v>15291.3</v>
      </c>
      <c r="F33" s="70"/>
      <c r="G33" s="70"/>
      <c r="H33" s="37"/>
      <c r="I33" s="37"/>
      <c r="J33" s="70"/>
      <c r="K33" s="70"/>
      <c r="L33" s="70"/>
      <c r="M33" s="37">
        <f t="shared" si="7"/>
        <v>15291.3</v>
      </c>
    </row>
    <row r="34" spans="1:13" ht="36" customHeight="1">
      <c r="A34" s="20"/>
      <c r="B34" s="13"/>
      <c r="C34" s="13"/>
      <c r="D34" s="12" t="s">
        <v>7</v>
      </c>
      <c r="E34" s="70">
        <v>44496.01</v>
      </c>
      <c r="F34" s="70"/>
      <c r="G34" s="70"/>
      <c r="H34" s="37"/>
      <c r="I34" s="37"/>
      <c r="J34" s="37"/>
      <c r="K34" s="70"/>
      <c r="L34" s="70"/>
      <c r="M34" s="37">
        <f t="shared" si="7"/>
        <v>44496.01</v>
      </c>
    </row>
    <row r="35" spans="1:13" ht="36.75" customHeight="1">
      <c r="A35" s="20"/>
      <c r="B35" s="13"/>
      <c r="C35" s="13"/>
      <c r="D35" s="12" t="s">
        <v>8</v>
      </c>
      <c r="E35" s="70">
        <v>365</v>
      </c>
      <c r="F35" s="70"/>
      <c r="G35" s="70"/>
      <c r="H35" s="37"/>
      <c r="I35" s="37"/>
      <c r="J35" s="70"/>
      <c r="K35" s="70"/>
      <c r="L35" s="70"/>
      <c r="M35" s="37">
        <f t="shared" si="7"/>
        <v>365</v>
      </c>
    </row>
    <row r="36" spans="1:13" ht="33" customHeight="1">
      <c r="A36" s="20"/>
      <c r="B36" s="13"/>
      <c r="C36" s="13"/>
      <c r="D36" s="12" t="s">
        <v>9</v>
      </c>
      <c r="E36" s="70">
        <v>2528.8200000000002</v>
      </c>
      <c r="F36" s="70"/>
      <c r="G36" s="70"/>
      <c r="H36" s="37"/>
      <c r="I36" s="37"/>
      <c r="J36" s="70"/>
      <c r="K36" s="70"/>
      <c r="L36" s="70"/>
      <c r="M36" s="37">
        <f t="shared" si="7"/>
        <v>2528.8200000000002</v>
      </c>
    </row>
    <row r="37" spans="1:13" ht="34.5" customHeight="1">
      <c r="A37" s="20"/>
      <c r="B37" s="13"/>
      <c r="C37" s="13"/>
      <c r="D37" s="12" t="s">
        <v>11</v>
      </c>
      <c r="E37" s="70">
        <v>2720.92</v>
      </c>
      <c r="F37" s="70"/>
      <c r="G37" s="70"/>
      <c r="H37" s="37"/>
      <c r="I37" s="37"/>
      <c r="J37" s="70"/>
      <c r="K37" s="70"/>
      <c r="L37" s="70"/>
      <c r="M37" s="37">
        <f t="shared" si="7"/>
        <v>2720.92</v>
      </c>
    </row>
    <row r="38" spans="1:13" ht="37.5" customHeight="1">
      <c r="A38" s="20"/>
      <c r="B38" s="13"/>
      <c r="C38" s="13"/>
      <c r="D38" s="12" t="s">
        <v>12</v>
      </c>
      <c r="E38" s="70">
        <v>260</v>
      </c>
      <c r="F38" s="70"/>
      <c r="G38" s="70"/>
      <c r="H38" s="37"/>
      <c r="I38" s="37"/>
      <c r="J38" s="70"/>
      <c r="K38" s="70"/>
      <c r="L38" s="70"/>
      <c r="M38" s="37">
        <f t="shared" si="7"/>
        <v>260</v>
      </c>
    </row>
    <row r="39" spans="1:13" ht="79.5" customHeight="1">
      <c r="A39" s="20"/>
      <c r="B39" s="13"/>
      <c r="C39" s="13"/>
      <c r="D39" s="12" t="s">
        <v>13</v>
      </c>
      <c r="E39" s="70">
        <v>305</v>
      </c>
      <c r="F39" s="70"/>
      <c r="G39" s="70"/>
      <c r="H39" s="37"/>
      <c r="I39" s="37"/>
      <c r="J39" s="70"/>
      <c r="K39" s="70"/>
      <c r="L39" s="70"/>
      <c r="M39" s="37">
        <f t="shared" si="7"/>
        <v>305</v>
      </c>
    </row>
    <row r="40" spans="1:13" ht="53.25" customHeight="1">
      <c r="A40" s="20"/>
      <c r="B40" s="13"/>
      <c r="C40" s="13"/>
      <c r="D40" s="12" t="s">
        <v>14</v>
      </c>
      <c r="E40" s="70">
        <v>1200</v>
      </c>
      <c r="F40" s="70"/>
      <c r="G40" s="70"/>
      <c r="H40" s="37"/>
      <c r="I40" s="37"/>
      <c r="J40" s="70"/>
      <c r="K40" s="70"/>
      <c r="L40" s="70"/>
      <c r="M40" s="37">
        <f t="shared" si="7"/>
        <v>1200</v>
      </c>
    </row>
    <row r="41" spans="1:13" ht="53.25" customHeight="1">
      <c r="A41" s="20"/>
      <c r="B41" s="13"/>
      <c r="C41" s="13"/>
      <c r="D41" s="61" t="s">
        <v>15</v>
      </c>
      <c r="E41" s="37">
        <v>300</v>
      </c>
      <c r="F41" s="37"/>
      <c r="G41" s="37"/>
      <c r="H41" s="37"/>
      <c r="I41" s="37"/>
      <c r="J41" s="37"/>
      <c r="K41" s="37"/>
      <c r="L41" s="37"/>
      <c r="M41" s="37">
        <f t="shared" si="7"/>
        <v>300</v>
      </c>
    </row>
    <row r="42" spans="1:13" ht="38.25" customHeight="1">
      <c r="A42" s="21"/>
      <c r="B42" s="15"/>
      <c r="C42" s="15"/>
      <c r="D42" s="12" t="s">
        <v>10</v>
      </c>
      <c r="E42" s="37">
        <v>400</v>
      </c>
      <c r="F42" s="37"/>
      <c r="G42" s="37"/>
      <c r="H42" s="37"/>
      <c r="I42" s="37"/>
      <c r="J42" s="37"/>
      <c r="K42" s="37"/>
      <c r="L42" s="37"/>
      <c r="M42" s="37">
        <f t="shared" si="7"/>
        <v>400</v>
      </c>
    </row>
    <row r="43" spans="1:13" ht="33" hidden="1" customHeight="1">
      <c r="A43" s="20"/>
      <c r="B43" s="13"/>
      <c r="C43" s="22" t="s">
        <v>17</v>
      </c>
      <c r="D43" s="62" t="s">
        <v>3</v>
      </c>
      <c r="E43" s="68">
        <f>SUM(E44:E45)</f>
        <v>3348.6000000000004</v>
      </c>
      <c r="F43" s="68"/>
      <c r="G43" s="68"/>
      <c r="H43" s="68"/>
      <c r="I43" s="68"/>
      <c r="J43" s="68"/>
      <c r="K43" s="68"/>
      <c r="L43" s="68"/>
      <c r="M43" s="37">
        <f t="shared" si="7"/>
        <v>3348.6000000000004</v>
      </c>
    </row>
    <row r="44" spans="1:13" ht="94.5" hidden="1" customHeight="1">
      <c r="A44" s="20"/>
      <c r="B44" s="13"/>
      <c r="C44" s="23" t="s">
        <v>18</v>
      </c>
      <c r="D44" s="61" t="s">
        <v>4</v>
      </c>
      <c r="E44" s="67">
        <v>524.79999999999995</v>
      </c>
      <c r="F44" s="37"/>
      <c r="G44" s="37"/>
      <c r="H44" s="37"/>
      <c r="I44" s="37"/>
      <c r="J44" s="37"/>
      <c r="K44" s="37"/>
      <c r="L44" s="37"/>
      <c r="M44" s="37">
        <f t="shared" si="7"/>
        <v>524.79999999999995</v>
      </c>
    </row>
    <row r="45" spans="1:13" ht="231.75" hidden="1" customHeight="1">
      <c r="A45" s="20"/>
      <c r="B45" s="13"/>
      <c r="C45" s="24" t="s">
        <v>19</v>
      </c>
      <c r="D45" s="61" t="s">
        <v>4</v>
      </c>
      <c r="E45" s="67">
        <v>2823.8</v>
      </c>
      <c r="F45" s="37"/>
      <c r="G45" s="37"/>
      <c r="H45" s="37"/>
      <c r="I45" s="37"/>
      <c r="J45" s="37"/>
      <c r="K45" s="37"/>
      <c r="L45" s="37"/>
      <c r="M45" s="37">
        <f t="shared" si="7"/>
        <v>2823.8</v>
      </c>
    </row>
    <row r="46" spans="1:13" ht="33.75" hidden="1" customHeight="1">
      <c r="A46" s="20"/>
      <c r="B46" s="13"/>
      <c r="C46" s="25" t="s">
        <v>20</v>
      </c>
      <c r="D46" s="54" t="s">
        <v>3</v>
      </c>
      <c r="E46" s="37">
        <f>E47+E54+E58</f>
        <v>70000</v>
      </c>
      <c r="F46" s="37"/>
      <c r="G46" s="37"/>
      <c r="H46" s="37"/>
      <c r="I46" s="37"/>
      <c r="J46" s="37"/>
      <c r="K46" s="37"/>
      <c r="L46" s="37"/>
      <c r="M46" s="37">
        <f t="shared" si="7"/>
        <v>70000</v>
      </c>
    </row>
    <row r="47" spans="1:13" ht="16.5" hidden="1" customHeight="1">
      <c r="A47" s="20"/>
      <c r="B47" s="13"/>
      <c r="C47" s="90" t="s">
        <v>21</v>
      </c>
      <c r="D47" s="54" t="s">
        <v>3</v>
      </c>
      <c r="E47" s="37">
        <v>2915.5</v>
      </c>
      <c r="F47" s="37"/>
      <c r="G47" s="37"/>
      <c r="H47" s="37"/>
      <c r="I47" s="37"/>
      <c r="J47" s="37"/>
      <c r="K47" s="37"/>
      <c r="L47" s="37"/>
      <c r="M47" s="37">
        <f t="shared" si="7"/>
        <v>2915.5</v>
      </c>
    </row>
    <row r="48" spans="1:13" ht="36.75" hidden="1" customHeight="1">
      <c r="A48" s="20"/>
      <c r="B48" s="13"/>
      <c r="C48" s="90"/>
      <c r="D48" s="55" t="s">
        <v>7</v>
      </c>
      <c r="E48" s="37">
        <v>570</v>
      </c>
      <c r="F48" s="37"/>
      <c r="G48" s="37"/>
      <c r="H48" s="37"/>
      <c r="I48" s="37"/>
      <c r="J48" s="37"/>
      <c r="K48" s="37"/>
      <c r="L48" s="37"/>
      <c r="M48" s="37">
        <f t="shared" si="7"/>
        <v>570</v>
      </c>
    </row>
    <row r="49" spans="1:13" ht="36.75" hidden="1" customHeight="1">
      <c r="A49" s="20"/>
      <c r="B49" s="13"/>
      <c r="C49" s="90"/>
      <c r="D49" s="55" t="s">
        <v>12</v>
      </c>
      <c r="E49" s="37">
        <v>234</v>
      </c>
      <c r="F49" s="37"/>
      <c r="G49" s="37"/>
      <c r="H49" s="37"/>
      <c r="I49" s="37"/>
      <c r="J49" s="37"/>
      <c r="K49" s="37"/>
      <c r="L49" s="37"/>
      <c r="M49" s="37">
        <f t="shared" si="7"/>
        <v>234</v>
      </c>
    </row>
    <row r="50" spans="1:13" ht="84.75" hidden="1" customHeight="1">
      <c r="A50" s="20"/>
      <c r="B50" s="13"/>
      <c r="C50" s="13"/>
      <c r="D50" s="55" t="s">
        <v>13</v>
      </c>
      <c r="E50" s="37">
        <v>45</v>
      </c>
      <c r="F50" s="37"/>
      <c r="G50" s="37"/>
      <c r="H50" s="37"/>
      <c r="I50" s="37"/>
      <c r="J50" s="37"/>
      <c r="K50" s="37"/>
      <c r="L50" s="37"/>
      <c r="M50" s="37">
        <f t="shared" si="7"/>
        <v>45</v>
      </c>
    </row>
    <row r="51" spans="1:13" ht="51.75" hidden="1" customHeight="1">
      <c r="A51" s="20"/>
      <c r="B51" s="13"/>
      <c r="C51" s="13"/>
      <c r="D51" s="55" t="s">
        <v>22</v>
      </c>
      <c r="E51" s="37">
        <v>1200</v>
      </c>
      <c r="F51" s="37"/>
      <c r="G51" s="37"/>
      <c r="H51" s="37"/>
      <c r="I51" s="37"/>
      <c r="J51" s="37"/>
      <c r="K51" s="37"/>
      <c r="L51" s="37"/>
      <c r="M51" s="37">
        <f t="shared" si="7"/>
        <v>1200</v>
      </c>
    </row>
    <row r="52" spans="1:13" ht="54" hidden="1" customHeight="1">
      <c r="A52" s="20"/>
      <c r="B52" s="13"/>
      <c r="C52" s="13"/>
      <c r="D52" s="55" t="s">
        <v>5</v>
      </c>
      <c r="E52" s="37">
        <v>818</v>
      </c>
      <c r="F52" s="37"/>
      <c r="G52" s="37"/>
      <c r="H52" s="37"/>
      <c r="I52" s="37"/>
      <c r="J52" s="37"/>
      <c r="K52" s="37"/>
      <c r="L52" s="37"/>
      <c r="M52" s="37">
        <f t="shared" si="7"/>
        <v>818</v>
      </c>
    </row>
    <row r="53" spans="1:13" ht="52.5" hidden="1" customHeight="1">
      <c r="A53" s="20"/>
      <c r="B53" s="13"/>
      <c r="C53" s="13"/>
      <c r="D53" s="55" t="s">
        <v>15</v>
      </c>
      <c r="E53" s="37">
        <v>48.5</v>
      </c>
      <c r="F53" s="37"/>
      <c r="G53" s="37"/>
      <c r="H53" s="37"/>
      <c r="I53" s="37"/>
      <c r="J53" s="37"/>
      <c r="K53" s="37"/>
      <c r="L53" s="37"/>
      <c r="M53" s="37">
        <f t="shared" si="7"/>
        <v>48.5</v>
      </c>
    </row>
    <row r="54" spans="1:13" ht="16.5" hidden="1" customHeight="1">
      <c r="A54" s="20"/>
      <c r="B54" s="13"/>
      <c r="C54" s="90" t="s">
        <v>23</v>
      </c>
      <c r="D54" s="56" t="s">
        <v>3</v>
      </c>
      <c r="E54" s="37">
        <v>9461</v>
      </c>
      <c r="F54" s="37"/>
      <c r="G54" s="37"/>
      <c r="H54" s="37"/>
      <c r="I54" s="37"/>
      <c r="J54" s="37"/>
      <c r="K54" s="37"/>
      <c r="L54" s="37"/>
      <c r="M54" s="37">
        <f t="shared" si="7"/>
        <v>9461</v>
      </c>
    </row>
    <row r="55" spans="1:13" ht="32.25" hidden="1" customHeight="1">
      <c r="A55" s="20"/>
      <c r="B55" s="13"/>
      <c r="C55" s="90"/>
      <c r="D55" s="55" t="s">
        <v>6</v>
      </c>
      <c r="E55" s="37">
        <v>903.5</v>
      </c>
      <c r="F55" s="37"/>
      <c r="G55" s="37"/>
      <c r="H55" s="37"/>
      <c r="I55" s="37"/>
      <c r="J55" s="37"/>
      <c r="K55" s="37"/>
      <c r="L55" s="37"/>
      <c r="M55" s="37">
        <f t="shared" si="7"/>
        <v>903.5</v>
      </c>
    </row>
    <row r="56" spans="1:13" ht="81.75" hidden="1" customHeight="1">
      <c r="A56" s="20"/>
      <c r="B56" s="13"/>
      <c r="C56" s="13"/>
      <c r="D56" s="55" t="s">
        <v>13</v>
      </c>
      <c r="E56" s="37">
        <v>45</v>
      </c>
      <c r="F56" s="37"/>
      <c r="G56" s="37"/>
      <c r="H56" s="37"/>
      <c r="I56" s="37"/>
      <c r="J56" s="37"/>
      <c r="K56" s="37"/>
      <c r="L56" s="37"/>
      <c r="M56" s="37">
        <f t="shared" si="7"/>
        <v>45</v>
      </c>
    </row>
    <row r="57" spans="1:13" ht="37.5" hidden="1" customHeight="1">
      <c r="A57" s="20"/>
      <c r="B57" s="13"/>
      <c r="C57" s="13"/>
      <c r="D57" s="55" t="s">
        <v>7</v>
      </c>
      <c r="E57" s="37">
        <v>8512.5</v>
      </c>
      <c r="F57" s="37"/>
      <c r="G57" s="37"/>
      <c r="H57" s="37"/>
      <c r="I57" s="37"/>
      <c r="J57" s="37"/>
      <c r="K57" s="37"/>
      <c r="L57" s="37"/>
      <c r="M57" s="37">
        <f t="shared" si="7"/>
        <v>8512.5</v>
      </c>
    </row>
    <row r="58" spans="1:13" ht="16.5" hidden="1" customHeight="1">
      <c r="A58" s="20"/>
      <c r="B58" s="13"/>
      <c r="C58" s="90" t="s">
        <v>24</v>
      </c>
      <c r="D58" s="55" t="s">
        <v>3</v>
      </c>
      <c r="E58" s="37">
        <v>57623.5</v>
      </c>
      <c r="F58" s="37"/>
      <c r="G58" s="37"/>
      <c r="H58" s="37"/>
      <c r="I58" s="37"/>
      <c r="J58" s="37"/>
      <c r="K58" s="37"/>
      <c r="L58" s="37"/>
      <c r="M58" s="37">
        <f t="shared" si="7"/>
        <v>57623.5</v>
      </c>
    </row>
    <row r="59" spans="1:13" ht="31.5" hidden="1" customHeight="1">
      <c r="A59" s="20"/>
      <c r="B59" s="13"/>
      <c r="C59" s="90"/>
      <c r="D59" s="55" t="s">
        <v>16</v>
      </c>
      <c r="E59" s="37">
        <v>57623.5</v>
      </c>
      <c r="F59" s="37"/>
      <c r="G59" s="37"/>
      <c r="H59" s="37"/>
      <c r="I59" s="37"/>
      <c r="J59" s="37"/>
      <c r="K59" s="37"/>
      <c r="L59" s="37"/>
      <c r="M59" s="37">
        <f t="shared" si="7"/>
        <v>57623.5</v>
      </c>
    </row>
    <row r="60" spans="1:13" ht="47.25" hidden="1" customHeight="1">
      <c r="A60" s="20"/>
      <c r="B60" s="13"/>
      <c r="C60" s="90"/>
      <c r="D60" s="55" t="s">
        <v>100</v>
      </c>
      <c r="E60" s="37">
        <v>655.29999999999995</v>
      </c>
      <c r="F60" s="37"/>
      <c r="G60" s="37"/>
      <c r="H60" s="37"/>
      <c r="I60" s="37"/>
      <c r="J60" s="37"/>
      <c r="K60" s="37"/>
      <c r="L60" s="37"/>
      <c r="M60" s="37">
        <f t="shared" si="7"/>
        <v>655.29999999999995</v>
      </c>
    </row>
    <row r="61" spans="1:13" ht="36" hidden="1" customHeight="1">
      <c r="A61" s="20"/>
      <c r="B61" s="13"/>
      <c r="C61" s="13"/>
      <c r="D61" s="55" t="s">
        <v>10</v>
      </c>
      <c r="E61" s="37">
        <v>2655.2</v>
      </c>
      <c r="F61" s="37"/>
      <c r="G61" s="37"/>
      <c r="H61" s="37"/>
      <c r="I61" s="37"/>
      <c r="J61" s="37"/>
      <c r="K61" s="37"/>
      <c r="L61" s="37"/>
      <c r="M61" s="37">
        <f t="shared" si="7"/>
        <v>2655.2</v>
      </c>
    </row>
    <row r="62" spans="1:13" ht="37.5" hidden="1" customHeight="1">
      <c r="A62" s="20"/>
      <c r="B62" s="13"/>
      <c r="C62" s="13"/>
      <c r="D62" s="55" t="s">
        <v>12</v>
      </c>
      <c r="E62" s="37">
        <v>26</v>
      </c>
      <c r="F62" s="37"/>
      <c r="G62" s="37"/>
      <c r="H62" s="37"/>
      <c r="I62" s="37"/>
      <c r="J62" s="37"/>
      <c r="K62" s="37"/>
      <c r="L62" s="37"/>
      <c r="M62" s="37">
        <f t="shared" si="7"/>
        <v>26</v>
      </c>
    </row>
    <row r="63" spans="1:13" ht="36.75" hidden="1" customHeight="1">
      <c r="A63" s="20"/>
      <c r="B63" s="13"/>
      <c r="C63" s="13"/>
      <c r="D63" s="55" t="s">
        <v>6</v>
      </c>
      <c r="E63" s="37">
        <v>14387.8</v>
      </c>
      <c r="F63" s="37"/>
      <c r="G63" s="37"/>
      <c r="H63" s="37"/>
      <c r="I63" s="37"/>
      <c r="J63" s="37"/>
      <c r="K63" s="37"/>
      <c r="L63" s="37"/>
      <c r="M63" s="37">
        <f t="shared" si="7"/>
        <v>14387.8</v>
      </c>
    </row>
    <row r="64" spans="1:13" ht="54" hidden="1" customHeight="1">
      <c r="A64" s="20"/>
      <c r="B64" s="13"/>
      <c r="C64" s="13"/>
      <c r="D64" s="55" t="s">
        <v>15</v>
      </c>
      <c r="E64" s="37">
        <v>251.5</v>
      </c>
      <c r="F64" s="37"/>
      <c r="G64" s="37"/>
      <c r="H64" s="37"/>
      <c r="I64" s="37"/>
      <c r="J64" s="37"/>
      <c r="K64" s="37"/>
      <c r="L64" s="37"/>
      <c r="M64" s="37">
        <f t="shared" si="7"/>
        <v>251.5</v>
      </c>
    </row>
    <row r="65" spans="1:13" ht="87.75" hidden="1" customHeight="1">
      <c r="A65" s="20"/>
      <c r="B65" s="13"/>
      <c r="C65" s="13"/>
      <c r="D65" s="55" t="s">
        <v>13</v>
      </c>
      <c r="E65" s="37">
        <v>260</v>
      </c>
      <c r="F65" s="37"/>
      <c r="G65" s="37"/>
      <c r="H65" s="37"/>
      <c r="I65" s="37"/>
      <c r="J65" s="37"/>
      <c r="K65" s="37"/>
      <c r="L65" s="37"/>
      <c r="M65" s="37">
        <f t="shared" si="7"/>
        <v>260</v>
      </c>
    </row>
    <row r="66" spans="1:13" ht="31.5" hidden="1" customHeight="1">
      <c r="A66" s="20"/>
      <c r="B66" s="13"/>
      <c r="C66" s="13"/>
      <c r="D66" s="55" t="s">
        <v>9</v>
      </c>
      <c r="E66" s="37">
        <v>2563.6</v>
      </c>
      <c r="F66" s="37"/>
      <c r="G66" s="37"/>
      <c r="H66" s="37"/>
      <c r="I66" s="37"/>
      <c r="J66" s="37"/>
      <c r="K66" s="37"/>
      <c r="L66" s="37"/>
      <c r="M66" s="37">
        <f t="shared" si="7"/>
        <v>2563.6</v>
      </c>
    </row>
    <row r="67" spans="1:13" ht="47.25" hidden="1" customHeight="1">
      <c r="A67" s="20"/>
      <c r="B67" s="13"/>
      <c r="C67" s="13"/>
      <c r="D67" s="55" t="s">
        <v>8</v>
      </c>
      <c r="E67" s="37">
        <v>365</v>
      </c>
      <c r="F67" s="37"/>
      <c r="G67" s="37"/>
      <c r="H67" s="37"/>
      <c r="I67" s="37"/>
      <c r="J67" s="37"/>
      <c r="K67" s="37"/>
      <c r="L67" s="37"/>
      <c r="M67" s="37">
        <f t="shared" si="7"/>
        <v>365</v>
      </c>
    </row>
    <row r="68" spans="1:13" ht="47.25" hidden="1" customHeight="1">
      <c r="A68" s="20"/>
      <c r="B68" s="13"/>
      <c r="C68" s="13"/>
      <c r="D68" s="55" t="s">
        <v>11</v>
      </c>
      <c r="E68" s="37">
        <v>2721</v>
      </c>
      <c r="F68" s="37"/>
      <c r="G68" s="37"/>
      <c r="H68" s="37"/>
      <c r="I68" s="37"/>
      <c r="J68" s="37"/>
      <c r="K68" s="37"/>
      <c r="L68" s="37"/>
      <c r="M68" s="37">
        <f t="shared" si="7"/>
        <v>2721</v>
      </c>
    </row>
    <row r="69" spans="1:13" ht="47.25" hidden="1" customHeight="1">
      <c r="A69" s="20"/>
      <c r="B69" s="13"/>
      <c r="C69" s="13"/>
      <c r="D69" s="55" t="s">
        <v>7</v>
      </c>
      <c r="E69" s="37">
        <v>33738.1</v>
      </c>
      <c r="F69" s="37"/>
      <c r="G69" s="37"/>
      <c r="H69" s="37"/>
      <c r="I69" s="37"/>
      <c r="J69" s="37"/>
      <c r="K69" s="37"/>
      <c r="L69" s="37"/>
      <c r="M69" s="37">
        <f t="shared" si="7"/>
        <v>33738.1</v>
      </c>
    </row>
    <row r="70" spans="1:13" ht="100.5" hidden="1" customHeight="1">
      <c r="A70" s="21"/>
      <c r="B70" s="13"/>
      <c r="C70" s="14" t="s">
        <v>25</v>
      </c>
      <c r="D70" s="55" t="s">
        <v>103</v>
      </c>
      <c r="E70" s="37">
        <v>10000</v>
      </c>
      <c r="F70" s="37"/>
      <c r="G70" s="37"/>
      <c r="H70" s="37"/>
      <c r="I70" s="37"/>
      <c r="J70" s="37"/>
      <c r="K70" s="37"/>
      <c r="L70" s="37"/>
      <c r="M70" s="37">
        <f t="shared" si="7"/>
        <v>10000</v>
      </c>
    </row>
    <row r="71" spans="1:13" ht="47.25">
      <c r="A71" s="26">
        <v>4</v>
      </c>
      <c r="B71" s="27" t="s">
        <v>27</v>
      </c>
      <c r="C71" s="28" t="s">
        <v>40</v>
      </c>
      <c r="D71" s="63" t="s">
        <v>4</v>
      </c>
      <c r="E71" s="37">
        <v>463629.71</v>
      </c>
      <c r="F71" s="37"/>
      <c r="G71" s="37"/>
      <c r="H71" s="37"/>
      <c r="I71" s="37"/>
      <c r="J71" s="37"/>
      <c r="K71" s="37"/>
      <c r="L71" s="37"/>
      <c r="M71" s="37">
        <f>SUM(E71:L71)</f>
        <v>463629.71</v>
      </c>
    </row>
    <row r="72" spans="1:13" ht="82.5" customHeight="1">
      <c r="A72" s="26">
        <v>5</v>
      </c>
      <c r="B72" s="27" t="s">
        <v>30</v>
      </c>
      <c r="C72" s="27" t="s">
        <v>29</v>
      </c>
      <c r="D72" s="63" t="s">
        <v>4</v>
      </c>
      <c r="E72" s="69">
        <v>24728.71</v>
      </c>
      <c r="F72" s="37"/>
      <c r="G72" s="37"/>
      <c r="H72" s="37"/>
      <c r="I72" s="37"/>
      <c r="J72" s="37"/>
      <c r="K72" s="37"/>
      <c r="L72" s="37"/>
      <c r="M72" s="37">
        <f>SUM(E72:L72)</f>
        <v>24728.71</v>
      </c>
    </row>
    <row r="73" spans="1:13" ht="52.5" customHeight="1">
      <c r="A73" s="26">
        <v>6</v>
      </c>
      <c r="B73" s="12" t="s">
        <v>31</v>
      </c>
      <c r="C73" s="12" t="s">
        <v>28</v>
      </c>
      <c r="D73" s="12" t="s">
        <v>100</v>
      </c>
      <c r="E73" s="37"/>
      <c r="F73" s="37">
        <v>172135.98</v>
      </c>
      <c r="G73" s="69">
        <v>391030.5</v>
      </c>
      <c r="H73" s="69">
        <v>56200</v>
      </c>
      <c r="I73" s="69">
        <v>300000</v>
      </c>
      <c r="J73" s="69">
        <v>768079.2</v>
      </c>
      <c r="K73" s="71">
        <v>801874.7</v>
      </c>
      <c r="L73" s="72">
        <v>835553.4</v>
      </c>
      <c r="M73" s="37">
        <f t="shared" si="7"/>
        <v>3324873.78</v>
      </c>
    </row>
    <row r="74" spans="1:13" ht="68.25" customHeight="1">
      <c r="A74" s="26">
        <v>7</v>
      </c>
      <c r="B74" s="12" t="s">
        <v>31</v>
      </c>
      <c r="C74" s="12" t="s">
        <v>29</v>
      </c>
      <c r="D74" s="12" t="s">
        <v>100</v>
      </c>
      <c r="E74" s="69"/>
      <c r="F74" s="69">
        <v>23125.119999999999</v>
      </c>
      <c r="G74" s="69">
        <v>19930.419999999998</v>
      </c>
      <c r="H74" s="68">
        <v>17726.2</v>
      </c>
      <c r="I74" s="69">
        <v>18297.900000000001</v>
      </c>
      <c r="J74" s="69">
        <v>18297.900000000001</v>
      </c>
      <c r="K74" s="69">
        <v>28018.5</v>
      </c>
      <c r="L74" s="69">
        <v>29195.3</v>
      </c>
      <c r="M74" s="37">
        <f t="shared" si="7"/>
        <v>154591.33999999997</v>
      </c>
    </row>
    <row r="75" spans="1:13" ht="49.5" customHeight="1">
      <c r="A75" s="26">
        <v>8</v>
      </c>
      <c r="B75" s="12" t="s">
        <v>31</v>
      </c>
      <c r="C75" s="12" t="s">
        <v>101</v>
      </c>
      <c r="D75" s="12" t="s">
        <v>100</v>
      </c>
      <c r="E75" s="68">
        <v>8764.1</v>
      </c>
      <c r="F75" s="68">
        <v>9120.1200000000008</v>
      </c>
      <c r="G75" s="68">
        <v>15636.4</v>
      </c>
      <c r="H75" s="68">
        <v>26893.7</v>
      </c>
      <c r="I75" s="68">
        <v>26893.7</v>
      </c>
      <c r="J75" s="68">
        <v>26893.7</v>
      </c>
      <c r="K75" s="68">
        <v>26893.7</v>
      </c>
      <c r="L75" s="68">
        <v>26893.7</v>
      </c>
      <c r="M75" s="37">
        <f t="shared" si="7"/>
        <v>167989.12000000002</v>
      </c>
    </row>
    <row r="76" spans="1:13" ht="66" customHeight="1">
      <c r="A76" s="26">
        <v>9</v>
      </c>
      <c r="B76" s="12" t="s">
        <v>31</v>
      </c>
      <c r="C76" s="89" t="s">
        <v>108</v>
      </c>
      <c r="D76" s="12" t="s">
        <v>100</v>
      </c>
      <c r="E76" s="68">
        <f>20000+8380</f>
        <v>28380</v>
      </c>
      <c r="F76" s="68">
        <v>20000</v>
      </c>
      <c r="G76" s="68">
        <f>16400+34900</f>
        <v>51300</v>
      </c>
      <c r="H76" s="68">
        <v>18000</v>
      </c>
      <c r="I76" s="68"/>
      <c r="J76" s="68"/>
      <c r="K76" s="68"/>
      <c r="L76" s="68"/>
      <c r="M76" s="37">
        <f t="shared" si="7"/>
        <v>117680</v>
      </c>
    </row>
    <row r="77" spans="1:13" ht="100.5" customHeight="1"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</row>
    <row r="78" spans="1:13" ht="65.25" customHeight="1"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</row>
    <row r="79" spans="1:13" ht="42" customHeight="1"/>
  </sheetData>
  <sheetProtection formatCells="0" formatColumns="0" formatRows="0" insertColumns="0" insertRows="0" insertHyperlinks="0" sort="0" autoFilter="0" pivotTables="0"/>
  <mergeCells count="23">
    <mergeCell ref="B77:M77"/>
    <mergeCell ref="B78:M78"/>
    <mergeCell ref="B30:B31"/>
    <mergeCell ref="C30:C32"/>
    <mergeCell ref="I1:M1"/>
    <mergeCell ref="I2:M2"/>
    <mergeCell ref="I3:M3"/>
    <mergeCell ref="A4:M4"/>
    <mergeCell ref="A23:A25"/>
    <mergeCell ref="B23:B26"/>
    <mergeCell ref="A5:A6"/>
    <mergeCell ref="B5:B6"/>
    <mergeCell ref="C5:C6"/>
    <mergeCell ref="D5:D6"/>
    <mergeCell ref="C21:C22"/>
    <mergeCell ref="C47:C49"/>
    <mergeCell ref="C54:C55"/>
    <mergeCell ref="C58:C60"/>
    <mergeCell ref="E5:M5"/>
    <mergeCell ref="B7:B8"/>
    <mergeCell ref="C7:C8"/>
    <mergeCell ref="C27:C29"/>
    <mergeCell ref="B27:B28"/>
  </mergeCells>
  <phoneticPr fontId="10" type="noConversion"/>
  <printOptions horizontalCentered="1"/>
  <pageMargins left="0.23622047244094491" right="0.23622047244094491" top="0.47244094488188981" bottom="0.35433070866141736" header="0" footer="0"/>
  <pageSetup paperSize="9" scale="70" firstPageNumber="15" fitToHeight="7" orientation="landscape" useFirstPageNumber="1" r:id="rId1"/>
  <headerFooter>
    <oddHeader>&amp;C&amp;P</oddHeader>
  </headerFooter>
  <rowBreaks count="2" manualBreakCount="2">
    <brk id="20" max="12" man="1"/>
    <brk id="2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0"/>
  <sheetViews>
    <sheetView tabSelected="1" view="pageBreakPreview" zoomScale="85" zoomScaleNormal="70" zoomScaleSheetLayoutView="85" workbookViewId="0">
      <pane ySplit="5" topLeftCell="A6" activePane="bottomLeft" state="frozen"/>
      <selection pane="bottomLeft" activeCell="C66" sqref="C66"/>
    </sheetView>
  </sheetViews>
  <sheetFormatPr defaultRowHeight="15"/>
  <cols>
    <col min="1" max="1" width="9" style="1" customWidth="1"/>
    <col min="2" max="2" width="35.42578125" style="1" customWidth="1"/>
    <col min="3" max="3" width="31.85546875" style="1" customWidth="1"/>
    <col min="4" max="4" width="22.85546875" style="1" customWidth="1"/>
    <col min="5" max="6" width="13.85546875" style="1" customWidth="1"/>
    <col min="7" max="7" width="12.140625" style="1" customWidth="1"/>
    <col min="8" max="8" width="12.5703125" style="1" customWidth="1"/>
    <col min="9" max="9" width="11.85546875" style="1" customWidth="1"/>
    <col min="10" max="10" width="12.28515625" style="1" customWidth="1"/>
    <col min="11" max="11" width="14.28515625" style="1" customWidth="1"/>
    <col min="12" max="13" width="16.140625" style="1" customWidth="1"/>
    <col min="14" max="16384" width="9.140625" style="1"/>
  </cols>
  <sheetData>
    <row r="1" spans="1:13" ht="119.25" customHeight="1">
      <c r="A1" s="8"/>
      <c r="B1" s="8"/>
      <c r="C1" s="8"/>
      <c r="D1" s="8"/>
      <c r="E1" s="8"/>
      <c r="F1" s="8"/>
      <c r="G1" s="8"/>
      <c r="H1" s="8"/>
      <c r="I1" s="7"/>
      <c r="J1" s="29"/>
      <c r="K1" s="98" t="s">
        <v>104</v>
      </c>
      <c r="L1" s="98"/>
      <c r="M1" s="98"/>
    </row>
    <row r="2" spans="1:13" ht="43.5" customHeight="1">
      <c r="A2" s="108" t="s">
        <v>99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ht="22.5" customHeight="1">
      <c r="A3" s="93" t="s">
        <v>87</v>
      </c>
      <c r="B3" s="93" t="s">
        <v>0</v>
      </c>
      <c r="C3" s="93" t="s">
        <v>45</v>
      </c>
      <c r="D3" s="112" t="s">
        <v>95</v>
      </c>
      <c r="E3" s="107" t="s">
        <v>83</v>
      </c>
      <c r="F3" s="107"/>
      <c r="G3" s="107"/>
      <c r="H3" s="107"/>
      <c r="I3" s="107"/>
      <c r="J3" s="107"/>
      <c r="K3" s="107"/>
      <c r="L3" s="107"/>
      <c r="M3" s="107"/>
    </row>
    <row r="4" spans="1:13" ht="15.75">
      <c r="A4" s="111"/>
      <c r="B4" s="94"/>
      <c r="C4" s="94"/>
      <c r="D4" s="113"/>
      <c r="E4" s="30">
        <v>2013</v>
      </c>
      <c r="F4" s="31">
        <v>2014</v>
      </c>
      <c r="G4" s="11">
        <v>2015</v>
      </c>
      <c r="H4" s="31">
        <v>2016</v>
      </c>
      <c r="I4" s="11">
        <v>2017</v>
      </c>
      <c r="J4" s="31">
        <v>2018</v>
      </c>
      <c r="K4" s="11">
        <v>2019</v>
      </c>
      <c r="L4" s="31">
        <v>2020</v>
      </c>
      <c r="M4" s="11" t="s">
        <v>2</v>
      </c>
    </row>
    <row r="5" spans="1:13" ht="59.25" customHeight="1">
      <c r="A5" s="106"/>
      <c r="B5" s="110"/>
      <c r="C5" s="110"/>
      <c r="D5" s="32"/>
      <c r="E5" s="86" t="s">
        <v>82</v>
      </c>
      <c r="F5" s="86" t="s">
        <v>82</v>
      </c>
      <c r="G5" s="33" t="s">
        <v>51</v>
      </c>
      <c r="H5" s="31" t="s">
        <v>51</v>
      </c>
      <c r="I5" s="33" t="s">
        <v>51</v>
      </c>
      <c r="J5" s="31" t="s">
        <v>51</v>
      </c>
      <c r="K5" s="33" t="s">
        <v>51</v>
      </c>
      <c r="L5" s="31" t="s">
        <v>51</v>
      </c>
      <c r="M5" s="34"/>
    </row>
    <row r="6" spans="1:13" ht="15.75" customHeight="1">
      <c r="A6" s="16"/>
      <c r="B6" s="92" t="s">
        <v>52</v>
      </c>
      <c r="C6" s="92" t="s">
        <v>85</v>
      </c>
      <c r="D6" s="12" t="s">
        <v>3</v>
      </c>
      <c r="E6" s="64">
        <f>SUM(E7:E11)</f>
        <v>2276884.2800000003</v>
      </c>
      <c r="F6" s="64">
        <f t="shared" ref="F6:L6" si="0">SUM(F7:F11)</f>
        <v>612587.01</v>
      </c>
      <c r="G6" s="64">
        <f t="shared" si="0"/>
        <v>714352.48</v>
      </c>
      <c r="H6" s="64">
        <f t="shared" si="0"/>
        <v>553099.9</v>
      </c>
      <c r="I6" s="64">
        <f t="shared" si="0"/>
        <v>973491.29</v>
      </c>
      <c r="J6" s="64">
        <f t="shared" si="0"/>
        <v>1126354.69</v>
      </c>
      <c r="K6" s="64">
        <f t="shared" si="0"/>
        <v>1175388.19</v>
      </c>
      <c r="L6" s="64">
        <f t="shared" si="0"/>
        <v>1216196.3900000001</v>
      </c>
      <c r="M6" s="36">
        <f t="shared" ref="M6:M11" si="1">SUM(E6:L6)</f>
        <v>8648354.2300000004</v>
      </c>
    </row>
    <row r="7" spans="1:13" ht="15.75">
      <c r="A7" s="13"/>
      <c r="B7" s="90"/>
      <c r="C7" s="90"/>
      <c r="D7" s="12" t="s">
        <v>53</v>
      </c>
      <c r="E7" s="64">
        <f>E27+E52+E47</f>
        <v>66881.899999999994</v>
      </c>
      <c r="F7" s="64">
        <f>F27+F52+F22</f>
        <v>6076.83</v>
      </c>
      <c r="G7" s="64">
        <f t="shared" ref="G7:L7" si="2">G27+G52+G22+G67</f>
        <v>0</v>
      </c>
      <c r="H7" s="64">
        <f t="shared" si="2"/>
        <v>0</v>
      </c>
      <c r="I7" s="64">
        <f t="shared" si="2"/>
        <v>0</v>
      </c>
      <c r="J7" s="64">
        <f t="shared" si="2"/>
        <v>0</v>
      </c>
      <c r="K7" s="64">
        <f t="shared" si="2"/>
        <v>0</v>
      </c>
      <c r="L7" s="64">
        <f t="shared" si="2"/>
        <v>0</v>
      </c>
      <c r="M7" s="36">
        <f t="shared" si="1"/>
        <v>72958.73</v>
      </c>
    </row>
    <row r="8" spans="1:13" ht="16.5" customHeight="1">
      <c r="A8" s="13"/>
      <c r="B8" s="90"/>
      <c r="C8" s="90"/>
      <c r="D8" s="12" t="s">
        <v>54</v>
      </c>
      <c r="E8" s="64">
        <f>'бюджет прил 2'!E7</f>
        <v>608191.47000000009</v>
      </c>
      <c r="F8" s="64">
        <f>F28+F53+F56+F14+F58+F62+F64+F65</f>
        <v>227689.72</v>
      </c>
      <c r="G8" s="64">
        <f>G28+G53+G56+G14+G58+G62+G64+G65</f>
        <v>480861.52</v>
      </c>
      <c r="H8" s="64">
        <f>H58+H62+H65+H64+H14</f>
        <v>120079.9</v>
      </c>
      <c r="I8" s="64">
        <f>I28+I53+I56+I14+I58+I62+I64+I65</f>
        <v>347750.29000000004</v>
      </c>
      <c r="J8" s="64">
        <f>J28+J53+J56+J14+J58+J62+J64+J65</f>
        <v>887579.48999999987</v>
      </c>
      <c r="K8" s="64">
        <f>K28+K53+K56+K14+K58+K62+K64+K65</f>
        <v>931145.58999999985</v>
      </c>
      <c r="L8" s="64">
        <f>L28+L53+L56+L14+L58+L62+L64+L65</f>
        <v>966051.09000000008</v>
      </c>
      <c r="M8" s="64">
        <f t="shared" si="1"/>
        <v>4569349.0699999994</v>
      </c>
    </row>
    <row r="9" spans="1:13" ht="15.75">
      <c r="A9" s="13"/>
      <c r="B9" s="90"/>
      <c r="C9" s="90"/>
      <c r="D9" s="12" t="s">
        <v>55</v>
      </c>
      <c r="E9" s="64">
        <f>E15+E60+E54+E49</f>
        <v>150050</v>
      </c>
      <c r="F9" s="64">
        <f>F29+F15+F60</f>
        <v>38.33</v>
      </c>
      <c r="G9" s="64">
        <f>G29+G15+G60+G68</f>
        <v>28.06</v>
      </c>
      <c r="H9" s="64">
        <f>H29+H15+H60+H68</f>
        <v>0</v>
      </c>
      <c r="I9" s="64">
        <f>I29+I15+I60+I68</f>
        <v>30</v>
      </c>
      <c r="J9" s="64">
        <f>J29+J15+J60+J68</f>
        <v>0</v>
      </c>
      <c r="K9" s="64">
        <f>K29+K15+K60+K68</f>
        <v>0</v>
      </c>
      <c r="L9" s="64">
        <f>L29+L15+L60</f>
        <v>0</v>
      </c>
      <c r="M9" s="36">
        <f t="shared" si="1"/>
        <v>150146.38999999998</v>
      </c>
    </row>
    <row r="10" spans="1:13" ht="31.5">
      <c r="A10" s="13"/>
      <c r="B10" s="90"/>
      <c r="C10" s="90"/>
      <c r="D10" s="12" t="s">
        <v>56</v>
      </c>
      <c r="E10" s="64">
        <f>E16+E50</f>
        <v>1346444</v>
      </c>
      <c r="F10" s="64">
        <f>F16+F50</f>
        <v>262318.59999999998</v>
      </c>
      <c r="G10" s="64">
        <f t="shared" ref="G10:L10" si="3">G16+G50+G66</f>
        <v>233462.9</v>
      </c>
      <c r="H10" s="64">
        <f>H16+H50+H66</f>
        <v>433020</v>
      </c>
      <c r="I10" s="64">
        <f t="shared" si="3"/>
        <v>625711</v>
      </c>
      <c r="J10" s="64">
        <f t="shared" si="3"/>
        <v>238775.19999999998</v>
      </c>
      <c r="K10" s="64">
        <f t="shared" si="3"/>
        <v>244242.6</v>
      </c>
      <c r="L10" s="64">
        <f t="shared" si="3"/>
        <v>250145.30000000002</v>
      </c>
      <c r="M10" s="36">
        <f t="shared" si="1"/>
        <v>3634119.6</v>
      </c>
    </row>
    <row r="11" spans="1:13" ht="15.75">
      <c r="A11" s="15"/>
      <c r="B11" s="95"/>
      <c r="C11" s="95"/>
      <c r="D11" s="12" t="s">
        <v>57</v>
      </c>
      <c r="E11" s="67">
        <f>E55</f>
        <v>105316.91</v>
      </c>
      <c r="F11" s="67">
        <f>F61</f>
        <v>116463.53</v>
      </c>
      <c r="G11" s="67">
        <f>G61</f>
        <v>0</v>
      </c>
      <c r="H11" s="67">
        <f>H61</f>
        <v>0</v>
      </c>
      <c r="I11" s="67"/>
      <c r="J11" s="67"/>
      <c r="K11" s="67"/>
      <c r="L11" s="67"/>
      <c r="M11" s="37">
        <f t="shared" si="1"/>
        <v>221780.44</v>
      </c>
    </row>
    <row r="12" spans="1:13" ht="22.5" customHeight="1">
      <c r="A12" s="93">
        <v>1</v>
      </c>
      <c r="B12" s="114" t="s">
        <v>58</v>
      </c>
      <c r="C12" s="114" t="s">
        <v>79</v>
      </c>
      <c r="D12" s="12" t="s">
        <v>3</v>
      </c>
      <c r="E12" s="64"/>
      <c r="F12" s="36">
        <f>SUM(F13:F16)</f>
        <v>271703.93</v>
      </c>
      <c r="G12" s="36">
        <f t="shared" ref="G12:L12" si="4">SUM(G14:G16)</f>
        <v>228427.1</v>
      </c>
      <c r="H12" s="36">
        <f t="shared" si="4"/>
        <v>230280</v>
      </c>
      <c r="I12" s="36">
        <f t="shared" si="4"/>
        <v>236269.69</v>
      </c>
      <c r="J12" s="36">
        <f t="shared" si="4"/>
        <v>313083.89</v>
      </c>
      <c r="K12" s="36">
        <f t="shared" si="4"/>
        <v>318601.29000000004</v>
      </c>
      <c r="L12" s="36">
        <f t="shared" si="4"/>
        <v>324553.99</v>
      </c>
      <c r="M12" s="36">
        <f t="shared" ref="M12:M25" si="5">SUM(E12:L12)</f>
        <v>1922919.89</v>
      </c>
    </row>
    <row r="13" spans="1:13" ht="22.5" customHeight="1">
      <c r="A13" s="94"/>
      <c r="B13" s="114"/>
      <c r="C13" s="114"/>
      <c r="D13" s="12" t="s">
        <v>53</v>
      </c>
      <c r="E13" s="64"/>
      <c r="F13" s="36">
        <f>F22+F37+F42</f>
        <v>6076.83</v>
      </c>
      <c r="G13" s="36"/>
      <c r="H13" s="36"/>
      <c r="I13" s="36"/>
      <c r="J13" s="36"/>
      <c r="K13" s="36"/>
      <c r="L13" s="36"/>
      <c r="M13" s="36">
        <f t="shared" si="5"/>
        <v>6076.83</v>
      </c>
    </row>
    <row r="14" spans="1:13" ht="15.75">
      <c r="A14" s="94"/>
      <c r="B14" s="114"/>
      <c r="C14" s="114"/>
      <c r="D14" s="12" t="s">
        <v>54</v>
      </c>
      <c r="E14" s="64"/>
      <c r="F14" s="36">
        <f>F18+F23+F28+F33+F38</f>
        <v>3308.5</v>
      </c>
      <c r="G14" s="36">
        <f t="shared" ref="G14:L14" si="6">G18+G23+G28+G33+G38</f>
        <v>2964.2</v>
      </c>
      <c r="H14" s="36">
        <f t="shared" si="6"/>
        <v>1260</v>
      </c>
      <c r="I14" s="36">
        <f t="shared" si="6"/>
        <v>2558.69</v>
      </c>
      <c r="J14" s="36">
        <f t="shared" si="6"/>
        <v>74308.69</v>
      </c>
      <c r="K14" s="36">
        <f t="shared" si="6"/>
        <v>74358.69</v>
      </c>
      <c r="L14" s="36">
        <f t="shared" si="6"/>
        <v>74408.69</v>
      </c>
      <c r="M14" s="36">
        <f t="shared" si="5"/>
        <v>233167.46000000002</v>
      </c>
    </row>
    <row r="15" spans="1:13" ht="15.75">
      <c r="A15" s="94"/>
      <c r="B15" s="114"/>
      <c r="C15" s="114"/>
      <c r="D15" s="12" t="s">
        <v>55</v>
      </c>
      <c r="E15" s="64"/>
      <c r="F15" s="36"/>
      <c r="G15" s="36"/>
      <c r="H15" s="36"/>
      <c r="I15" s="36"/>
      <c r="J15" s="36"/>
      <c r="K15" s="36"/>
      <c r="L15" s="36"/>
      <c r="M15" s="36">
        <f t="shared" si="5"/>
        <v>0</v>
      </c>
    </row>
    <row r="16" spans="1:13" ht="33.75" customHeight="1">
      <c r="A16" s="110"/>
      <c r="B16" s="114"/>
      <c r="C16" s="114"/>
      <c r="D16" s="12" t="s">
        <v>60</v>
      </c>
      <c r="E16" s="36">
        <f>E25+E30</f>
        <v>0</v>
      </c>
      <c r="F16" s="36">
        <f>F25+F30+F35+F40+F45</f>
        <v>262318.59999999998</v>
      </c>
      <c r="G16" s="36">
        <f t="shared" ref="G16:M16" si="7">G25+G30+G35+G40+G45</f>
        <v>225462.9</v>
      </c>
      <c r="H16" s="36">
        <f t="shared" si="7"/>
        <v>229020</v>
      </c>
      <c r="I16" s="36">
        <f t="shared" si="7"/>
        <v>233711</v>
      </c>
      <c r="J16" s="36">
        <f t="shared" si="7"/>
        <v>238775.19999999998</v>
      </c>
      <c r="K16" s="36">
        <f t="shared" si="7"/>
        <v>244242.6</v>
      </c>
      <c r="L16" s="36">
        <f t="shared" si="7"/>
        <v>250145.30000000002</v>
      </c>
      <c r="M16" s="36">
        <f t="shared" si="7"/>
        <v>1683675.5999999999</v>
      </c>
    </row>
    <row r="17" spans="1:13" ht="16.5" customHeight="1">
      <c r="A17" s="115" t="s">
        <v>61</v>
      </c>
      <c r="B17" s="114" t="s">
        <v>31</v>
      </c>
      <c r="C17" s="114" t="s">
        <v>84</v>
      </c>
      <c r="D17" s="12" t="s">
        <v>3</v>
      </c>
      <c r="E17" s="67"/>
      <c r="F17" s="36">
        <f>F18</f>
        <v>3308.5</v>
      </c>
      <c r="G17" s="36">
        <f t="shared" ref="G17:L17" si="8">G18</f>
        <v>2964.2</v>
      </c>
      <c r="H17" s="36">
        <f t="shared" si="8"/>
        <v>1260</v>
      </c>
      <c r="I17" s="36">
        <f t="shared" si="8"/>
        <v>2558.69</v>
      </c>
      <c r="J17" s="36">
        <f t="shared" si="8"/>
        <v>3308.69</v>
      </c>
      <c r="K17" s="36">
        <f t="shared" si="8"/>
        <v>3358.69</v>
      </c>
      <c r="L17" s="36">
        <f t="shared" si="8"/>
        <v>3408.69</v>
      </c>
      <c r="M17" s="36">
        <f t="shared" si="5"/>
        <v>20167.46</v>
      </c>
    </row>
    <row r="18" spans="1:13" ht="17.25" customHeight="1">
      <c r="A18" s="116"/>
      <c r="B18" s="114"/>
      <c r="C18" s="114"/>
      <c r="D18" s="12" t="s">
        <v>54</v>
      </c>
      <c r="E18" s="67"/>
      <c r="F18" s="36">
        <f>'бюджет прил 2'!F23</f>
        <v>3308.5</v>
      </c>
      <c r="G18" s="36">
        <f>'бюджет прил 2'!G23</f>
        <v>2964.2</v>
      </c>
      <c r="H18" s="36">
        <f>'бюджет прил 2'!H23</f>
        <v>1260</v>
      </c>
      <c r="I18" s="36">
        <f>'бюджет прил 2'!I23</f>
        <v>2558.69</v>
      </c>
      <c r="J18" s="36">
        <f>'бюджет прил 2'!J23</f>
        <v>3308.69</v>
      </c>
      <c r="K18" s="36">
        <f>'бюджет прил 2'!K23</f>
        <v>3358.69</v>
      </c>
      <c r="L18" s="36">
        <f>'бюджет прил 2'!L23</f>
        <v>3408.69</v>
      </c>
      <c r="M18" s="36">
        <f t="shared" si="5"/>
        <v>20167.46</v>
      </c>
    </row>
    <row r="19" spans="1:13" ht="15" customHeight="1">
      <c r="A19" s="116"/>
      <c r="B19" s="114"/>
      <c r="C19" s="114"/>
      <c r="D19" s="12" t="s">
        <v>55</v>
      </c>
      <c r="E19" s="67"/>
      <c r="F19" s="37"/>
      <c r="G19" s="37"/>
      <c r="H19" s="37"/>
      <c r="I19" s="37"/>
      <c r="J19" s="37"/>
      <c r="K19" s="37"/>
      <c r="L19" s="37"/>
      <c r="M19" s="37">
        <f t="shared" si="5"/>
        <v>0</v>
      </c>
    </row>
    <row r="20" spans="1:13" ht="33" customHeight="1">
      <c r="A20" s="117"/>
      <c r="B20" s="114"/>
      <c r="C20" s="114"/>
      <c r="D20" s="12" t="s">
        <v>60</v>
      </c>
      <c r="E20" s="67"/>
      <c r="F20" s="37"/>
      <c r="G20" s="37"/>
      <c r="H20" s="37"/>
      <c r="I20" s="37"/>
      <c r="J20" s="37"/>
      <c r="K20" s="37"/>
      <c r="L20" s="37"/>
      <c r="M20" s="37">
        <f t="shared" si="5"/>
        <v>0</v>
      </c>
    </row>
    <row r="21" spans="1:13" ht="19.5" customHeight="1">
      <c r="A21" s="115" t="s">
        <v>62</v>
      </c>
      <c r="B21" s="114" t="s">
        <v>31</v>
      </c>
      <c r="C21" s="114" t="s">
        <v>86</v>
      </c>
      <c r="D21" s="12" t="s">
        <v>3</v>
      </c>
      <c r="E21" s="67"/>
      <c r="F21" s="37">
        <f>SUM(F22:F25)</f>
        <v>6076.83</v>
      </c>
      <c r="G21" s="37">
        <f t="shared" ref="G21:L21" si="9">SUM(G23:G25)</f>
        <v>0</v>
      </c>
      <c r="H21" s="37">
        <f t="shared" si="9"/>
        <v>0</v>
      </c>
      <c r="I21" s="37">
        <f>SUM(I23:I25)</f>
        <v>0</v>
      </c>
      <c r="J21" s="37">
        <f t="shared" si="9"/>
        <v>71000</v>
      </c>
      <c r="K21" s="37">
        <f t="shared" si="9"/>
        <v>71000</v>
      </c>
      <c r="L21" s="37">
        <f t="shared" si="9"/>
        <v>71000</v>
      </c>
      <c r="M21" s="37">
        <f t="shared" si="5"/>
        <v>219076.83000000002</v>
      </c>
    </row>
    <row r="22" spans="1:13" ht="18.75" customHeight="1">
      <c r="A22" s="116"/>
      <c r="B22" s="114"/>
      <c r="C22" s="114"/>
      <c r="D22" s="12" t="s">
        <v>53</v>
      </c>
      <c r="E22" s="37"/>
      <c r="F22" s="37">
        <v>6076.83</v>
      </c>
      <c r="G22" s="37"/>
      <c r="H22" s="37"/>
      <c r="I22" s="37"/>
      <c r="J22" s="37"/>
      <c r="K22" s="37"/>
      <c r="L22" s="37"/>
      <c r="M22" s="37">
        <f t="shared" si="5"/>
        <v>6076.83</v>
      </c>
    </row>
    <row r="23" spans="1:13" ht="15.75">
      <c r="A23" s="116"/>
      <c r="B23" s="114"/>
      <c r="C23" s="114"/>
      <c r="D23" s="12" t="s">
        <v>54</v>
      </c>
      <c r="E23" s="67"/>
      <c r="F23" s="37">
        <f>'бюджет прил 2'!F27</f>
        <v>0</v>
      </c>
      <c r="G23" s="37">
        <f>'бюджет прил 2'!G27</f>
        <v>0</v>
      </c>
      <c r="H23" s="37">
        <f>'бюджет прил 2'!H27</f>
        <v>0</v>
      </c>
      <c r="I23" s="37">
        <f>'бюджет прил 2'!I27</f>
        <v>0</v>
      </c>
      <c r="J23" s="37">
        <f>'бюджет прил 2'!J27</f>
        <v>71000</v>
      </c>
      <c r="K23" s="37">
        <f>'бюджет прил 2'!K27</f>
        <v>71000</v>
      </c>
      <c r="L23" s="37">
        <f>'бюджет прил 2'!L27</f>
        <v>71000</v>
      </c>
      <c r="M23" s="37">
        <f t="shared" si="5"/>
        <v>213000</v>
      </c>
    </row>
    <row r="24" spans="1:13" ht="15.75">
      <c r="A24" s="116"/>
      <c r="B24" s="114"/>
      <c r="C24" s="114"/>
      <c r="D24" s="12" t="s">
        <v>55</v>
      </c>
      <c r="E24" s="67"/>
      <c r="F24" s="37"/>
      <c r="G24" s="37"/>
      <c r="H24" s="37"/>
      <c r="I24" s="37"/>
      <c r="J24" s="37"/>
      <c r="K24" s="37"/>
      <c r="L24" s="37"/>
      <c r="M24" s="37">
        <f t="shared" si="5"/>
        <v>0</v>
      </c>
    </row>
    <row r="25" spans="1:13" ht="30.75" customHeight="1">
      <c r="A25" s="117"/>
      <c r="B25" s="114"/>
      <c r="C25" s="114"/>
      <c r="D25" s="12" t="s">
        <v>60</v>
      </c>
      <c r="E25" s="67"/>
      <c r="F25" s="37"/>
      <c r="G25" s="37"/>
      <c r="H25" s="37"/>
      <c r="I25" s="37"/>
      <c r="J25" s="37"/>
      <c r="K25" s="37"/>
      <c r="L25" s="37"/>
      <c r="M25" s="37">
        <f t="shared" si="5"/>
        <v>0</v>
      </c>
    </row>
    <row r="26" spans="1:13" ht="20.25" customHeight="1">
      <c r="A26" s="115" t="s">
        <v>63</v>
      </c>
      <c r="B26" s="114" t="s">
        <v>31</v>
      </c>
      <c r="C26" s="114" t="s">
        <v>88</v>
      </c>
      <c r="D26" s="12" t="s">
        <v>3</v>
      </c>
      <c r="E26" s="67"/>
      <c r="F26" s="67">
        <f>SUM(F27:F30)</f>
        <v>25000</v>
      </c>
      <c r="G26" s="67">
        <f t="shared" ref="G26:L26" si="10">SUM(G27:G30)</f>
        <v>54000</v>
      </c>
      <c r="H26" s="67">
        <f t="shared" si="10"/>
        <v>58320</v>
      </c>
      <c r="I26" s="67">
        <f t="shared" si="10"/>
        <v>62985.599999999999</v>
      </c>
      <c r="J26" s="67">
        <f t="shared" si="10"/>
        <v>68024.399999999994</v>
      </c>
      <c r="K26" s="67">
        <f t="shared" si="10"/>
        <v>73466.399999999994</v>
      </c>
      <c r="L26" s="67">
        <f t="shared" si="10"/>
        <v>79343.7</v>
      </c>
      <c r="M26" s="67">
        <f>SUM(M27:M30)</f>
        <v>421140.10000000003</v>
      </c>
    </row>
    <row r="27" spans="1:13" ht="23.25" customHeight="1">
      <c r="A27" s="116"/>
      <c r="B27" s="114"/>
      <c r="C27" s="114"/>
      <c r="D27" s="12" t="s">
        <v>53</v>
      </c>
      <c r="E27" s="69"/>
      <c r="F27" s="37"/>
      <c r="G27" s="37"/>
      <c r="H27" s="37"/>
      <c r="I27" s="37"/>
      <c r="J27" s="37"/>
      <c r="K27" s="37"/>
      <c r="L27" s="37"/>
      <c r="M27" s="37">
        <f>SUM(E27:L27)</f>
        <v>0</v>
      </c>
    </row>
    <row r="28" spans="1:13" ht="24" customHeight="1">
      <c r="A28" s="116"/>
      <c r="B28" s="114"/>
      <c r="C28" s="114"/>
      <c r="D28" s="12" t="s">
        <v>54</v>
      </c>
      <c r="E28" s="73"/>
      <c r="F28" s="37"/>
      <c r="G28" s="37"/>
      <c r="H28" s="37"/>
      <c r="I28" s="37"/>
      <c r="J28" s="37"/>
      <c r="K28" s="37"/>
      <c r="L28" s="37"/>
      <c r="M28" s="37">
        <f>SUM(E28:L28)</f>
        <v>0</v>
      </c>
    </row>
    <row r="29" spans="1:13" ht="18.75" customHeight="1">
      <c r="A29" s="116"/>
      <c r="B29" s="114"/>
      <c r="C29" s="114"/>
      <c r="D29" s="12" t="s">
        <v>55</v>
      </c>
      <c r="E29" s="73"/>
      <c r="F29" s="37"/>
      <c r="G29" s="37"/>
      <c r="H29" s="37"/>
      <c r="I29" s="37"/>
      <c r="J29" s="37"/>
      <c r="K29" s="37"/>
      <c r="L29" s="37"/>
      <c r="M29" s="37">
        <f>SUM(E29:L29)</f>
        <v>0</v>
      </c>
    </row>
    <row r="30" spans="1:13" ht="32.25" customHeight="1">
      <c r="A30" s="117"/>
      <c r="B30" s="114"/>
      <c r="C30" s="114"/>
      <c r="D30" s="12" t="s">
        <v>80</v>
      </c>
      <c r="E30" s="73"/>
      <c r="F30" s="37">
        <v>25000</v>
      </c>
      <c r="G30" s="37">
        <v>54000</v>
      </c>
      <c r="H30" s="37">
        <v>58320</v>
      </c>
      <c r="I30" s="37">
        <v>62985.599999999999</v>
      </c>
      <c r="J30" s="37">
        <v>68024.399999999994</v>
      </c>
      <c r="K30" s="37">
        <v>73466.399999999994</v>
      </c>
      <c r="L30" s="37">
        <v>79343.7</v>
      </c>
      <c r="M30" s="37">
        <f>SUM(E30:L30)</f>
        <v>421140.10000000003</v>
      </c>
    </row>
    <row r="31" spans="1:13" ht="21" customHeight="1">
      <c r="A31" s="115" t="s">
        <v>64</v>
      </c>
      <c r="B31" s="114" t="s">
        <v>31</v>
      </c>
      <c r="C31" s="114" t="s">
        <v>89</v>
      </c>
      <c r="D31" s="12" t="s">
        <v>3</v>
      </c>
      <c r="E31" s="67"/>
      <c r="F31" s="67">
        <f>SUM(F32:F35)</f>
        <v>66966.600000000006</v>
      </c>
      <c r="G31" s="67">
        <f t="shared" ref="G31:L31" si="11">SUM(G32:G35)</f>
        <v>50000</v>
      </c>
      <c r="H31" s="67">
        <f t="shared" si="11"/>
        <v>50000</v>
      </c>
      <c r="I31" s="67">
        <f t="shared" si="11"/>
        <v>50000</v>
      </c>
      <c r="J31" s="67">
        <f t="shared" si="11"/>
        <v>50000</v>
      </c>
      <c r="K31" s="67">
        <f t="shared" si="11"/>
        <v>50000</v>
      </c>
      <c r="L31" s="67">
        <f t="shared" si="11"/>
        <v>50000</v>
      </c>
      <c r="M31" s="67">
        <f>SUM(M32:M35)</f>
        <v>366966.6</v>
      </c>
    </row>
    <row r="32" spans="1:13" ht="18.75" customHeight="1">
      <c r="A32" s="116"/>
      <c r="B32" s="114"/>
      <c r="C32" s="114"/>
      <c r="D32" s="12" t="s">
        <v>53</v>
      </c>
      <c r="E32" s="69"/>
      <c r="F32" s="37"/>
      <c r="G32" s="37"/>
      <c r="H32" s="37"/>
      <c r="I32" s="37"/>
      <c r="J32" s="37"/>
      <c r="K32" s="37"/>
      <c r="L32" s="37"/>
      <c r="M32" s="37">
        <f>SUM(E32:L32)</f>
        <v>0</v>
      </c>
    </row>
    <row r="33" spans="1:13" ht="20.25" customHeight="1">
      <c r="A33" s="116"/>
      <c r="B33" s="114"/>
      <c r="C33" s="114"/>
      <c r="D33" s="12" t="s">
        <v>54</v>
      </c>
      <c r="E33" s="73"/>
      <c r="F33" s="37"/>
      <c r="G33" s="37"/>
      <c r="H33" s="37"/>
      <c r="I33" s="37"/>
      <c r="J33" s="37"/>
      <c r="K33" s="37"/>
      <c r="L33" s="37"/>
      <c r="M33" s="37">
        <f>SUM(E33:L33)</f>
        <v>0</v>
      </c>
    </row>
    <row r="34" spans="1:13" ht="21" customHeight="1">
      <c r="A34" s="116"/>
      <c r="B34" s="114"/>
      <c r="C34" s="114"/>
      <c r="D34" s="12" t="s">
        <v>55</v>
      </c>
      <c r="E34" s="73"/>
      <c r="F34" s="37"/>
      <c r="G34" s="37"/>
      <c r="H34" s="37"/>
      <c r="I34" s="37"/>
      <c r="J34" s="37"/>
      <c r="K34" s="37"/>
      <c r="L34" s="37"/>
      <c r="M34" s="37">
        <f>SUM(E34:L34)</f>
        <v>0</v>
      </c>
    </row>
    <row r="35" spans="1:13" ht="47.25" customHeight="1">
      <c r="A35" s="117"/>
      <c r="B35" s="114"/>
      <c r="C35" s="114"/>
      <c r="D35" s="12" t="s">
        <v>60</v>
      </c>
      <c r="E35" s="73"/>
      <c r="F35" s="37">
        <v>66966.600000000006</v>
      </c>
      <c r="G35" s="37">
        <v>50000</v>
      </c>
      <c r="H35" s="37">
        <v>50000</v>
      </c>
      <c r="I35" s="37">
        <v>50000</v>
      </c>
      <c r="J35" s="37">
        <v>50000</v>
      </c>
      <c r="K35" s="37">
        <v>50000</v>
      </c>
      <c r="L35" s="37">
        <v>50000</v>
      </c>
      <c r="M35" s="37">
        <f>SUM(E35:L35)</f>
        <v>366966.6</v>
      </c>
    </row>
    <row r="36" spans="1:13" ht="21" customHeight="1">
      <c r="A36" s="115" t="s">
        <v>78</v>
      </c>
      <c r="B36" s="114" t="s">
        <v>31</v>
      </c>
      <c r="C36" s="114" t="s">
        <v>90</v>
      </c>
      <c r="D36" s="12" t="s">
        <v>3</v>
      </c>
      <c r="E36" s="67"/>
      <c r="F36" s="67">
        <f>SUM(F37:F40)</f>
        <v>170352</v>
      </c>
      <c r="G36" s="67">
        <f t="shared" ref="G36:L36" si="12">SUM(G37:G40)</f>
        <v>120000</v>
      </c>
      <c r="H36" s="67">
        <f t="shared" si="12"/>
        <v>120000</v>
      </c>
      <c r="I36" s="67">
        <f t="shared" si="12"/>
        <v>120000</v>
      </c>
      <c r="J36" s="67">
        <f t="shared" si="12"/>
        <v>120000</v>
      </c>
      <c r="K36" s="67">
        <f t="shared" si="12"/>
        <v>120000</v>
      </c>
      <c r="L36" s="67">
        <f t="shared" si="12"/>
        <v>120000</v>
      </c>
      <c r="M36" s="67">
        <f>SUM(F36:L36)</f>
        <v>890352</v>
      </c>
    </row>
    <row r="37" spans="1:13" ht="21.75" customHeight="1">
      <c r="A37" s="116"/>
      <c r="B37" s="114"/>
      <c r="C37" s="114"/>
      <c r="D37" s="12" t="s">
        <v>53</v>
      </c>
      <c r="E37" s="69"/>
      <c r="F37" s="37"/>
      <c r="G37" s="37"/>
      <c r="H37" s="37"/>
      <c r="I37" s="37"/>
      <c r="J37" s="37"/>
      <c r="K37" s="37"/>
      <c r="L37" s="37"/>
      <c r="M37" s="37">
        <f>SUM(E37:L37)</f>
        <v>0</v>
      </c>
    </row>
    <row r="38" spans="1:13" ht="23.25" customHeight="1">
      <c r="A38" s="116"/>
      <c r="B38" s="114"/>
      <c r="C38" s="114"/>
      <c r="D38" s="12" t="s">
        <v>54</v>
      </c>
      <c r="E38" s="73"/>
      <c r="F38" s="37"/>
      <c r="G38" s="37"/>
      <c r="H38" s="37"/>
      <c r="I38" s="37"/>
      <c r="J38" s="37"/>
      <c r="K38" s="37"/>
      <c r="L38" s="37"/>
      <c r="M38" s="37">
        <f>SUM(E38:L38)</f>
        <v>0</v>
      </c>
    </row>
    <row r="39" spans="1:13" ht="21" customHeight="1">
      <c r="A39" s="116"/>
      <c r="B39" s="114"/>
      <c r="C39" s="114"/>
      <c r="D39" s="12" t="s">
        <v>55</v>
      </c>
      <c r="E39" s="73"/>
      <c r="F39" s="37"/>
      <c r="G39" s="37"/>
      <c r="H39" s="37"/>
      <c r="I39" s="37"/>
      <c r="J39" s="37"/>
      <c r="K39" s="37"/>
      <c r="L39" s="37"/>
      <c r="M39" s="37">
        <f>SUM(E39:L39)</f>
        <v>0</v>
      </c>
    </row>
    <row r="40" spans="1:13" ht="33.75" customHeight="1">
      <c r="A40" s="117"/>
      <c r="B40" s="114"/>
      <c r="C40" s="114"/>
      <c r="D40" s="12" t="s">
        <v>60</v>
      </c>
      <c r="E40" s="73"/>
      <c r="F40" s="37">
        <v>170352</v>
      </c>
      <c r="G40" s="37">
        <v>120000</v>
      </c>
      <c r="H40" s="37">
        <v>120000</v>
      </c>
      <c r="I40" s="37">
        <v>120000</v>
      </c>
      <c r="J40" s="37">
        <v>120000</v>
      </c>
      <c r="K40" s="37">
        <v>120000</v>
      </c>
      <c r="L40" s="37">
        <v>120000</v>
      </c>
      <c r="M40" s="37">
        <f>SUM(E40:L40)</f>
        <v>890352</v>
      </c>
    </row>
    <row r="41" spans="1:13" ht="18.75" customHeight="1">
      <c r="A41" s="115" t="s">
        <v>96</v>
      </c>
      <c r="B41" s="114" t="s">
        <v>31</v>
      </c>
      <c r="C41" s="114" t="s">
        <v>97</v>
      </c>
      <c r="D41" s="12" t="s">
        <v>3</v>
      </c>
      <c r="E41" s="67"/>
      <c r="F41" s="67"/>
      <c r="G41" s="67">
        <f t="shared" ref="G41:L41" si="13">SUM(G42:G45)</f>
        <v>1462.9</v>
      </c>
      <c r="H41" s="67">
        <f t="shared" si="13"/>
        <v>700</v>
      </c>
      <c r="I41" s="67">
        <f t="shared" si="13"/>
        <v>725.4</v>
      </c>
      <c r="J41" s="67">
        <f t="shared" si="13"/>
        <v>750.8</v>
      </c>
      <c r="K41" s="67">
        <f t="shared" si="13"/>
        <v>776.2</v>
      </c>
      <c r="L41" s="67">
        <f t="shared" si="13"/>
        <v>801.6</v>
      </c>
      <c r="M41" s="67">
        <f>SUM(G41:L41)</f>
        <v>5216.9000000000005</v>
      </c>
    </row>
    <row r="42" spans="1:13" ht="18" customHeight="1">
      <c r="A42" s="116"/>
      <c r="B42" s="114"/>
      <c r="C42" s="114"/>
      <c r="D42" s="12" t="s">
        <v>53</v>
      </c>
      <c r="E42" s="69"/>
      <c r="F42" s="37"/>
      <c r="G42" s="37"/>
      <c r="H42" s="37"/>
      <c r="I42" s="37"/>
      <c r="J42" s="37"/>
      <c r="K42" s="37"/>
      <c r="L42" s="37"/>
      <c r="M42" s="37"/>
    </row>
    <row r="43" spans="1:13" ht="19.5" customHeight="1">
      <c r="A43" s="116"/>
      <c r="B43" s="114"/>
      <c r="C43" s="114"/>
      <c r="D43" s="12" t="s">
        <v>54</v>
      </c>
      <c r="E43" s="73"/>
      <c r="F43" s="37"/>
      <c r="G43" s="37"/>
      <c r="H43" s="37"/>
      <c r="I43" s="37"/>
      <c r="J43" s="37"/>
      <c r="K43" s="37"/>
      <c r="L43" s="37"/>
      <c r="M43" s="37"/>
    </row>
    <row r="44" spans="1:13" ht="17.25" customHeight="1">
      <c r="A44" s="116"/>
      <c r="B44" s="114"/>
      <c r="C44" s="114"/>
      <c r="D44" s="12" t="s">
        <v>55</v>
      </c>
      <c r="E44" s="73"/>
      <c r="F44" s="37"/>
      <c r="G44" s="37"/>
      <c r="H44" s="37"/>
      <c r="I44" s="37"/>
      <c r="J44" s="37"/>
      <c r="K44" s="37"/>
      <c r="L44" s="37"/>
      <c r="M44" s="37"/>
    </row>
    <row r="45" spans="1:13" ht="54.75" customHeight="1">
      <c r="A45" s="117"/>
      <c r="B45" s="114"/>
      <c r="C45" s="114"/>
      <c r="D45" s="12" t="s">
        <v>60</v>
      </c>
      <c r="E45" s="73"/>
      <c r="F45" s="37"/>
      <c r="G45" s="37">
        <v>1462.9</v>
      </c>
      <c r="H45" s="37">
        <v>700</v>
      </c>
      <c r="I45" s="37">
        <v>725.4</v>
      </c>
      <c r="J45" s="37">
        <v>750.8</v>
      </c>
      <c r="K45" s="37">
        <v>776.2</v>
      </c>
      <c r="L45" s="37">
        <v>801.6</v>
      </c>
      <c r="M45" s="37">
        <f>SUM(G45:L45)</f>
        <v>5216.9000000000005</v>
      </c>
    </row>
    <row r="46" spans="1:13" ht="21" customHeight="1">
      <c r="A46" s="93">
        <v>2</v>
      </c>
      <c r="B46" s="118" t="s">
        <v>27</v>
      </c>
      <c r="C46" s="118" t="s">
        <v>59</v>
      </c>
      <c r="D46" s="15" t="s">
        <v>3</v>
      </c>
      <c r="E46" s="74">
        <f>SUM(E47:E50)</f>
        <v>1625914.85</v>
      </c>
      <c r="F46" s="74"/>
      <c r="G46" s="74"/>
      <c r="H46" s="74"/>
      <c r="I46" s="74"/>
      <c r="J46" s="74"/>
      <c r="K46" s="74"/>
      <c r="L46" s="74"/>
      <c r="M46" s="74">
        <f>SUM(M47:M50)</f>
        <v>1625914.85</v>
      </c>
    </row>
    <row r="47" spans="1:13" ht="18.75" customHeight="1">
      <c r="A47" s="94"/>
      <c r="B47" s="114"/>
      <c r="C47" s="114"/>
      <c r="D47" s="12" t="s">
        <v>53</v>
      </c>
      <c r="E47" s="69">
        <v>46781.9</v>
      </c>
      <c r="F47" s="37"/>
      <c r="G47" s="37"/>
      <c r="H47" s="37"/>
      <c r="I47" s="37"/>
      <c r="J47" s="37"/>
      <c r="K47" s="37"/>
      <c r="L47" s="37"/>
      <c r="M47" s="37">
        <f t="shared" ref="M47:M56" si="14">SUM(E47:L47)</f>
        <v>46781.9</v>
      </c>
    </row>
    <row r="48" spans="1:13" ht="15.75" customHeight="1">
      <c r="A48" s="94"/>
      <c r="B48" s="114"/>
      <c r="C48" s="114"/>
      <c r="D48" s="12" t="s">
        <v>54</v>
      </c>
      <c r="E48" s="73">
        <f>'бюджет прил 2'!E30</f>
        <v>82688.95</v>
      </c>
      <c r="F48" s="37"/>
      <c r="G48" s="37"/>
      <c r="H48" s="37"/>
      <c r="I48" s="37"/>
      <c r="J48" s="37"/>
      <c r="K48" s="37"/>
      <c r="L48" s="37"/>
      <c r="M48" s="37">
        <f t="shared" si="14"/>
        <v>82688.95</v>
      </c>
    </row>
    <row r="49" spans="1:13" ht="15.75">
      <c r="A49" s="94"/>
      <c r="B49" s="114"/>
      <c r="C49" s="114"/>
      <c r="D49" s="12" t="s">
        <v>55</v>
      </c>
      <c r="E49" s="73">
        <v>150000</v>
      </c>
      <c r="F49" s="37"/>
      <c r="G49" s="37"/>
      <c r="H49" s="37"/>
      <c r="I49" s="37"/>
      <c r="J49" s="37"/>
      <c r="K49" s="37"/>
      <c r="L49" s="37"/>
      <c r="M49" s="37">
        <f t="shared" si="14"/>
        <v>150000</v>
      </c>
    </row>
    <row r="50" spans="1:13" ht="31.5">
      <c r="A50" s="110"/>
      <c r="B50" s="114"/>
      <c r="C50" s="114"/>
      <c r="D50" s="12" t="s">
        <v>60</v>
      </c>
      <c r="E50" s="73">
        <v>1346444</v>
      </c>
      <c r="F50" s="37"/>
      <c r="G50" s="37"/>
      <c r="H50" s="37"/>
      <c r="I50" s="37"/>
      <c r="J50" s="37"/>
      <c r="K50" s="37"/>
      <c r="L50" s="37"/>
      <c r="M50" s="37">
        <f t="shared" si="14"/>
        <v>1346444</v>
      </c>
    </row>
    <row r="51" spans="1:13" ht="15.75" customHeight="1">
      <c r="A51" s="93">
        <v>3</v>
      </c>
      <c r="B51" s="96" t="s">
        <v>27</v>
      </c>
      <c r="C51" s="96" t="s">
        <v>65</v>
      </c>
      <c r="D51" s="12" t="s">
        <v>66</v>
      </c>
      <c r="E51" s="68">
        <f>SUM(E52:E55)</f>
        <v>589096.61</v>
      </c>
      <c r="F51" s="68"/>
      <c r="G51" s="37"/>
      <c r="H51" s="37"/>
      <c r="I51" s="37"/>
      <c r="J51" s="37"/>
      <c r="K51" s="37"/>
      <c r="L51" s="37"/>
      <c r="M51" s="37">
        <f t="shared" si="14"/>
        <v>589096.61</v>
      </c>
    </row>
    <row r="52" spans="1:13" ht="22.5" customHeight="1">
      <c r="A52" s="94"/>
      <c r="B52" s="97"/>
      <c r="C52" s="97"/>
      <c r="D52" s="12" t="s">
        <v>53</v>
      </c>
      <c r="E52" s="69">
        <v>20100</v>
      </c>
      <c r="F52" s="68"/>
      <c r="G52" s="37"/>
      <c r="H52" s="37"/>
      <c r="I52" s="37"/>
      <c r="J52" s="37"/>
      <c r="K52" s="37"/>
      <c r="L52" s="37"/>
      <c r="M52" s="37">
        <f t="shared" si="14"/>
        <v>20100</v>
      </c>
    </row>
    <row r="53" spans="1:13" ht="20.25" customHeight="1">
      <c r="A53" s="94"/>
      <c r="B53" s="97"/>
      <c r="C53" s="97"/>
      <c r="D53" s="12" t="s">
        <v>54</v>
      </c>
      <c r="E53" s="69">
        <v>463629.7</v>
      </c>
      <c r="F53" s="37"/>
      <c r="G53" s="37"/>
      <c r="H53" s="37"/>
      <c r="I53" s="37"/>
      <c r="J53" s="37"/>
      <c r="K53" s="37"/>
      <c r="L53" s="37"/>
      <c r="M53" s="37">
        <f t="shared" si="14"/>
        <v>463629.7</v>
      </c>
    </row>
    <row r="54" spans="1:13" ht="22.5" customHeight="1">
      <c r="A54" s="94"/>
      <c r="B54" s="97"/>
      <c r="C54" s="97"/>
      <c r="D54" s="12" t="s">
        <v>55</v>
      </c>
      <c r="E54" s="67">
        <v>50</v>
      </c>
      <c r="F54" s="37"/>
      <c r="G54" s="37"/>
      <c r="H54" s="37"/>
      <c r="I54" s="37"/>
      <c r="J54" s="37"/>
      <c r="K54" s="37"/>
      <c r="L54" s="37"/>
      <c r="M54" s="37">
        <f t="shared" si="14"/>
        <v>50</v>
      </c>
    </row>
    <row r="55" spans="1:13" ht="22.5" customHeight="1">
      <c r="A55" s="110"/>
      <c r="B55" s="118"/>
      <c r="C55" s="118"/>
      <c r="D55" s="12" t="s">
        <v>57</v>
      </c>
      <c r="E55" s="67">
        <v>105316.91</v>
      </c>
      <c r="F55" s="37"/>
      <c r="G55" s="37"/>
      <c r="H55" s="37"/>
      <c r="I55" s="37"/>
      <c r="J55" s="37"/>
      <c r="K55" s="37"/>
      <c r="L55" s="37"/>
      <c r="M55" s="37">
        <f t="shared" si="14"/>
        <v>105316.91</v>
      </c>
    </row>
    <row r="56" spans="1:13" ht="96.75" customHeight="1">
      <c r="A56" s="33">
        <v>4</v>
      </c>
      <c r="B56" s="12" t="s">
        <v>67</v>
      </c>
      <c r="C56" s="12" t="s">
        <v>29</v>
      </c>
      <c r="D56" s="12" t="s">
        <v>54</v>
      </c>
      <c r="E56" s="67">
        <v>24728.7</v>
      </c>
      <c r="F56" s="37"/>
      <c r="G56" s="37"/>
      <c r="H56" s="37"/>
      <c r="I56" s="37"/>
      <c r="J56" s="37"/>
      <c r="K56" s="37"/>
      <c r="L56" s="37"/>
      <c r="M56" s="37">
        <f t="shared" si="14"/>
        <v>24728.7</v>
      </c>
    </row>
    <row r="57" spans="1:13" ht="15.75">
      <c r="A57" s="93">
        <v>5</v>
      </c>
      <c r="B57" s="96" t="s">
        <v>31</v>
      </c>
      <c r="C57" s="96" t="s">
        <v>28</v>
      </c>
      <c r="D57" s="12" t="s">
        <v>66</v>
      </c>
      <c r="E57" s="67"/>
      <c r="F57" s="68">
        <f>SUM(F58:F61)</f>
        <v>288637.83999999997</v>
      </c>
      <c r="G57" s="68">
        <f t="shared" ref="G57:L57" si="15">SUM(G58:G61)</f>
        <v>391058.56</v>
      </c>
      <c r="H57" s="68">
        <f t="shared" si="15"/>
        <v>56200</v>
      </c>
      <c r="I57" s="68">
        <f t="shared" si="15"/>
        <v>300030</v>
      </c>
      <c r="J57" s="68">
        <f t="shared" si="15"/>
        <v>768079.2</v>
      </c>
      <c r="K57" s="68">
        <f t="shared" si="15"/>
        <v>801874.7</v>
      </c>
      <c r="L57" s="68">
        <f t="shared" si="15"/>
        <v>835553.4</v>
      </c>
      <c r="M57" s="68">
        <f>SUM(M58:M61)</f>
        <v>3441433.6999999997</v>
      </c>
    </row>
    <row r="58" spans="1:13" ht="21" customHeight="1">
      <c r="A58" s="94"/>
      <c r="B58" s="97"/>
      <c r="C58" s="97"/>
      <c r="D58" s="12" t="s">
        <v>54</v>
      </c>
      <c r="E58" s="67"/>
      <c r="F58" s="69">
        <f>'бюджет прил 2'!F73</f>
        <v>172135.98</v>
      </c>
      <c r="G58" s="69">
        <f>'бюджет прил 2'!G73</f>
        <v>391030.5</v>
      </c>
      <c r="H58" s="69">
        <f>'бюджет прил 2'!H73</f>
        <v>56200</v>
      </c>
      <c r="I58" s="69">
        <f>'бюджет прил 2'!I73</f>
        <v>300000</v>
      </c>
      <c r="J58" s="69">
        <f>'бюджет прил 2'!J73</f>
        <v>768079.2</v>
      </c>
      <c r="K58" s="69">
        <f>'бюджет прил 2'!K73</f>
        <v>801874.7</v>
      </c>
      <c r="L58" s="69">
        <f>'бюджет прил 2'!L73</f>
        <v>835553.4</v>
      </c>
      <c r="M58" s="37">
        <f>SUM(E58:L58)</f>
        <v>3324873.78</v>
      </c>
    </row>
    <row r="59" spans="1:13" ht="15.75">
      <c r="A59" s="94"/>
      <c r="B59" s="97"/>
      <c r="C59" s="97"/>
      <c r="D59" s="12" t="s">
        <v>53</v>
      </c>
      <c r="E59" s="67"/>
      <c r="F59" s="69"/>
      <c r="G59" s="69"/>
      <c r="H59" s="69"/>
      <c r="I59" s="69"/>
      <c r="J59" s="69"/>
      <c r="K59" s="71"/>
      <c r="L59" s="71"/>
      <c r="M59" s="37"/>
    </row>
    <row r="60" spans="1:13" ht="15.75">
      <c r="A60" s="94"/>
      <c r="B60" s="97"/>
      <c r="C60" s="97"/>
      <c r="D60" s="12" t="s">
        <v>55</v>
      </c>
      <c r="E60" s="67"/>
      <c r="F60" s="37">
        <v>38.33</v>
      </c>
      <c r="G60" s="37">
        <v>28.06</v>
      </c>
      <c r="H60" s="37">
        <v>0</v>
      </c>
      <c r="I60" s="37">
        <v>30</v>
      </c>
      <c r="J60" s="37"/>
      <c r="K60" s="37"/>
      <c r="L60" s="37"/>
      <c r="M60" s="37">
        <f>SUM(E60:L60)</f>
        <v>96.39</v>
      </c>
    </row>
    <row r="61" spans="1:13" ht="21.75" customHeight="1">
      <c r="A61" s="110"/>
      <c r="B61" s="118"/>
      <c r="C61" s="118"/>
      <c r="D61" s="12" t="s">
        <v>57</v>
      </c>
      <c r="E61" s="75"/>
      <c r="F61" s="76">
        <v>116463.53</v>
      </c>
      <c r="G61" s="76">
        <v>0</v>
      </c>
      <c r="H61" s="76">
        <v>0</v>
      </c>
      <c r="I61" s="77"/>
      <c r="J61" s="77"/>
      <c r="K61" s="77"/>
      <c r="L61" s="77"/>
      <c r="M61" s="78">
        <f>SUM(E61:L61)</f>
        <v>116463.53</v>
      </c>
    </row>
    <row r="62" spans="1:13" ht="27" customHeight="1">
      <c r="A62" s="122">
        <v>6</v>
      </c>
      <c r="B62" s="96" t="s">
        <v>31</v>
      </c>
      <c r="C62" s="96" t="s">
        <v>29</v>
      </c>
      <c r="D62" s="96" t="s">
        <v>54</v>
      </c>
      <c r="E62" s="124"/>
      <c r="F62" s="120">
        <f>'бюджет прил 2'!F74</f>
        <v>23125.119999999999</v>
      </c>
      <c r="G62" s="120">
        <f>'бюджет прил 2'!G74</f>
        <v>19930.419999999998</v>
      </c>
      <c r="H62" s="120">
        <f>'бюджет прил 2'!H74</f>
        <v>17726.2</v>
      </c>
      <c r="I62" s="120">
        <f>'бюджет прил 2'!I74</f>
        <v>18297.900000000001</v>
      </c>
      <c r="J62" s="120">
        <f>'бюджет прил 2'!J74</f>
        <v>18297.900000000001</v>
      </c>
      <c r="K62" s="120">
        <f>'бюджет прил 2'!K74</f>
        <v>28018.5</v>
      </c>
      <c r="L62" s="120">
        <f>'бюджет прил 2'!L74</f>
        <v>29195.3</v>
      </c>
      <c r="M62" s="120">
        <f>SUM(E62:L62)</f>
        <v>154591.33999999997</v>
      </c>
    </row>
    <row r="63" spans="1:13" ht="87.75" customHeight="1">
      <c r="A63" s="123"/>
      <c r="B63" s="118"/>
      <c r="C63" s="118"/>
      <c r="D63" s="118"/>
      <c r="E63" s="125"/>
      <c r="F63" s="121"/>
      <c r="G63" s="121"/>
      <c r="H63" s="121"/>
      <c r="I63" s="121"/>
      <c r="J63" s="121"/>
      <c r="K63" s="121"/>
      <c r="L63" s="121"/>
      <c r="M63" s="121"/>
    </row>
    <row r="64" spans="1:13" ht="57" customHeight="1">
      <c r="A64" s="9">
        <v>7</v>
      </c>
      <c r="B64" s="12" t="s">
        <v>31</v>
      </c>
      <c r="C64" s="12" t="s">
        <v>48</v>
      </c>
      <c r="D64" s="12" t="s">
        <v>54</v>
      </c>
      <c r="E64" s="79">
        <f>'бюджет прил 2'!E75</f>
        <v>8764.1</v>
      </c>
      <c r="F64" s="79">
        <f>'бюджет прил 2'!F75</f>
        <v>9120.1200000000008</v>
      </c>
      <c r="G64" s="79">
        <f>'бюджет прил 2'!G75</f>
        <v>15636.4</v>
      </c>
      <c r="H64" s="79">
        <f>'бюджет прил 2'!H75</f>
        <v>26893.7</v>
      </c>
      <c r="I64" s="79">
        <f>'бюджет прил 2'!I75</f>
        <v>26893.7</v>
      </c>
      <c r="J64" s="79">
        <f>'бюджет прил 2'!J75</f>
        <v>26893.7</v>
      </c>
      <c r="K64" s="79">
        <f>'бюджет прил 2'!K75</f>
        <v>26893.7</v>
      </c>
      <c r="L64" s="79">
        <f>'бюджет прил 2'!L75</f>
        <v>26893.7</v>
      </c>
      <c r="M64" s="36">
        <f>SUM(E64:L64)</f>
        <v>167989.12000000002</v>
      </c>
    </row>
    <row r="65" spans="1:13" ht="89.25" customHeight="1">
      <c r="A65" s="33">
        <v>8</v>
      </c>
      <c r="B65" s="12" t="s">
        <v>31</v>
      </c>
      <c r="C65" s="89" t="s">
        <v>108</v>
      </c>
      <c r="D65" s="12" t="s">
        <v>54</v>
      </c>
      <c r="E65" s="35">
        <f>'бюджет прил 2'!E76</f>
        <v>28380</v>
      </c>
      <c r="F65" s="35">
        <f>'бюджет прил 2'!F76</f>
        <v>20000</v>
      </c>
      <c r="G65" s="35">
        <f>'бюджет прил 2'!G76</f>
        <v>51300</v>
      </c>
      <c r="H65" s="35">
        <v>18000</v>
      </c>
      <c r="I65" s="35">
        <f>'бюджет прил 2'!I76</f>
        <v>0</v>
      </c>
      <c r="J65" s="35">
        <f>'бюджет прил 2'!J76</f>
        <v>0</v>
      </c>
      <c r="K65" s="35">
        <f>'бюджет прил 2'!K76</f>
        <v>0</v>
      </c>
      <c r="L65" s="35">
        <f>'бюджет прил 2'!L76</f>
        <v>0</v>
      </c>
      <c r="M65" s="36">
        <f>SUM(E65:L65)</f>
        <v>117680</v>
      </c>
    </row>
    <row r="66" spans="1:13" ht="64.5" customHeight="1">
      <c r="A66" s="9">
        <v>9</v>
      </c>
      <c r="B66" s="18" t="s">
        <v>31</v>
      </c>
      <c r="C66" s="87" t="s">
        <v>106</v>
      </c>
      <c r="D66" s="18" t="s">
        <v>60</v>
      </c>
      <c r="E66" s="80"/>
      <c r="F66" s="80"/>
      <c r="G66" s="81">
        <v>8000</v>
      </c>
      <c r="H66" s="81">
        <v>204000</v>
      </c>
      <c r="I66" s="81">
        <v>392000</v>
      </c>
      <c r="J66" s="81">
        <v>0</v>
      </c>
      <c r="K66" s="81">
        <v>0</v>
      </c>
      <c r="L66" s="81">
        <v>0</v>
      </c>
      <c r="M66" s="82">
        <f>SUM(G66:L66)</f>
        <v>604000</v>
      </c>
    </row>
    <row r="67" spans="1:13" ht="22.5" customHeight="1">
      <c r="A67" s="119" t="s">
        <v>98</v>
      </c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</row>
    <row r="68" spans="1:13" ht="15.75">
      <c r="A68" s="52"/>
      <c r="B68" s="52"/>
      <c r="C68" s="52"/>
      <c r="D68" s="52"/>
      <c r="E68" s="52"/>
      <c r="F68" s="50"/>
      <c r="G68" s="52"/>
      <c r="H68" s="52"/>
      <c r="I68" s="52"/>
      <c r="J68" s="52"/>
      <c r="K68" s="52"/>
      <c r="L68" s="52"/>
      <c r="M68" s="52"/>
    </row>
    <row r="69" spans="1:13" ht="15.75">
      <c r="A69" s="46"/>
      <c r="B69" s="44"/>
      <c r="C69" s="45"/>
      <c r="D69" s="47"/>
      <c r="E69" s="48"/>
      <c r="F69" s="48"/>
      <c r="G69" s="48"/>
      <c r="H69" s="48"/>
      <c r="I69" s="48"/>
      <c r="J69" s="48"/>
      <c r="K69" s="48"/>
      <c r="L69" s="48"/>
      <c r="M69" s="49"/>
    </row>
    <row r="70" spans="1:13" ht="15.75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</row>
  </sheetData>
  <sheetProtection formatCells="0" formatColumns="0" formatRows="0" insertColumns="0" insertRows="0" insertHyperlinks="0" deleteColumns="0" deleteRows="0" sort="0" autoFilter="0" pivotTables="0"/>
  <mergeCells count="53">
    <mergeCell ref="B6:B11"/>
    <mergeCell ref="C6:C11"/>
    <mergeCell ref="C51:C55"/>
    <mergeCell ref="A67:M67"/>
    <mergeCell ref="M62:M63"/>
    <mergeCell ref="G62:G63"/>
    <mergeCell ref="H62:H63"/>
    <mergeCell ref="I62:I63"/>
    <mergeCell ref="J62:J63"/>
    <mergeCell ref="K62:K63"/>
    <mergeCell ref="L62:L63"/>
    <mergeCell ref="A62:A63"/>
    <mergeCell ref="F62:F63"/>
    <mergeCell ref="C62:C63"/>
    <mergeCell ref="E62:E63"/>
    <mergeCell ref="D62:D63"/>
    <mergeCell ref="B62:B63"/>
    <mergeCell ref="A51:A55"/>
    <mergeCell ref="C17:C20"/>
    <mergeCell ref="B26:B30"/>
    <mergeCell ref="B21:B25"/>
    <mergeCell ref="C26:C30"/>
    <mergeCell ref="B17:B20"/>
    <mergeCell ref="A41:A45"/>
    <mergeCell ref="A36:A40"/>
    <mergeCell ref="B36:B40"/>
    <mergeCell ref="C46:C50"/>
    <mergeCell ref="A46:A50"/>
    <mergeCell ref="B46:B50"/>
    <mergeCell ref="B51:B55"/>
    <mergeCell ref="A12:A16"/>
    <mergeCell ref="B12:B16"/>
    <mergeCell ref="C12:C16"/>
    <mergeCell ref="A57:A61"/>
    <mergeCell ref="B41:B45"/>
    <mergeCell ref="A31:A35"/>
    <mergeCell ref="B31:B35"/>
    <mergeCell ref="C31:C35"/>
    <mergeCell ref="C41:C45"/>
    <mergeCell ref="C36:C40"/>
    <mergeCell ref="B57:B61"/>
    <mergeCell ref="C57:C61"/>
    <mergeCell ref="A26:A30"/>
    <mergeCell ref="A21:A25"/>
    <mergeCell ref="C21:C25"/>
    <mergeCell ref="A17:A20"/>
    <mergeCell ref="K1:M1"/>
    <mergeCell ref="A2:M2"/>
    <mergeCell ref="B3:B5"/>
    <mergeCell ref="C3:C5"/>
    <mergeCell ref="E3:M3"/>
    <mergeCell ref="A3:A5"/>
    <mergeCell ref="D3:D4"/>
  </mergeCells>
  <phoneticPr fontId="10" type="noConversion"/>
  <printOptions horizontalCentered="1"/>
  <pageMargins left="0.35433070866141736" right="0.23622047244094491" top="0.35433070866141736" bottom="0.15748031496062992" header="0.15748031496062992" footer="0.15748031496062992"/>
  <pageSetup paperSize="9" scale="60" firstPageNumber="19" fitToHeight="3" orientation="landscape" useFirstPageNumber="1" r:id="rId1"/>
  <headerFooter>
    <oddHeader>&amp;C&amp;P</oddHeader>
  </headerFooter>
  <rowBreaks count="2" manualBreakCount="2">
    <brk id="35" max="12" man="1"/>
    <brk id="6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B2" sqref="B2:J4"/>
    </sheetView>
  </sheetViews>
  <sheetFormatPr defaultRowHeight="15"/>
  <cols>
    <col min="1" max="1" width="18.85546875" customWidth="1"/>
    <col min="2" max="2" width="10.5703125" customWidth="1"/>
    <col min="3" max="3" width="11.7109375" bestFit="1" customWidth="1"/>
    <col min="4" max="4" width="10.7109375" bestFit="1" customWidth="1"/>
    <col min="5" max="5" width="10.42578125" bestFit="1" customWidth="1"/>
    <col min="6" max="7" width="9.5703125" bestFit="1" customWidth="1"/>
    <col min="8" max="10" width="10.5703125" bestFit="1" customWidth="1"/>
  </cols>
  <sheetData>
    <row r="1" spans="1:10">
      <c r="A1" s="126"/>
      <c r="B1" s="3" t="s">
        <v>3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  <c r="I1" s="2" t="s">
        <v>74</v>
      </c>
      <c r="J1" s="2" t="s">
        <v>75</v>
      </c>
    </row>
    <row r="2" spans="1:10">
      <c r="A2" s="126"/>
      <c r="B2" s="88">
        <f>SUM(C2:J2)</f>
        <v>8648354.2300000004</v>
      </c>
      <c r="C2" s="53">
        <f>'Прогноз прил 3'!E6</f>
        <v>2276884.2800000003</v>
      </c>
      <c r="D2" s="53">
        <f>'Прогноз прил 3'!F6</f>
        <v>612587.01</v>
      </c>
      <c r="E2" s="53">
        <f>'Прогноз прил 3'!G6</f>
        <v>714352.48</v>
      </c>
      <c r="F2" s="53">
        <f>'Прогноз прил 3'!H6</f>
        <v>553099.9</v>
      </c>
      <c r="G2" s="53">
        <f>'Прогноз прил 3'!I6</f>
        <v>973491.29</v>
      </c>
      <c r="H2" s="53">
        <f>'Прогноз прил 3'!J6</f>
        <v>1126354.69</v>
      </c>
      <c r="I2" s="53">
        <f>'Прогноз прил 3'!K6</f>
        <v>1175388.19</v>
      </c>
      <c r="J2" s="53">
        <f>'Прогноз прил 3'!L6</f>
        <v>1216196.3900000001</v>
      </c>
    </row>
    <row r="3" spans="1:10" ht="24.75" customHeight="1">
      <c r="A3" s="4" t="s">
        <v>76</v>
      </c>
      <c r="B3" s="53">
        <f>SUM(C3:J3)</f>
        <v>7822440.3300000001</v>
      </c>
      <c r="C3" s="53">
        <f>'Прогноз прил 3'!E61+'Прогноз прил 3'!E60+'Прогноз прил 3'!E59+'Прогноз прил 3'!E51+'Прогноз прил 3'!E46+'Прогноз прил 3'!E31+'Прогноз прил 3'!E21</f>
        <v>2215011.46</v>
      </c>
      <c r="D3" s="53">
        <f>'Прогноз прил 3'!F58+'Прогноз прил 3'!F60+'Прогноз прил 3'!F30+'Прогноз прил 3'!F35+'Прогноз прил 3'!F40</f>
        <v>434492.91000000003</v>
      </c>
      <c r="E3" s="53">
        <f>'Прогноз прил 3'!G58+'Прогноз прил 3'!G60+'Прогноз прил 3'!G30+'Прогноз прил 3'!G35+'Прогноз прил 3'!G40+'Прогноз прил 3'!G66</f>
        <v>623058.56000000006</v>
      </c>
      <c r="F3" s="53">
        <f>'Прогноз прил 3'!H58+'Прогноз прил 3'!H60+'Прогноз прил 3'!H30+'Прогноз прил 3'!H35+'Прогноз прил 3'!H40+'Прогноз прил 3'!H66</f>
        <v>488520</v>
      </c>
      <c r="G3" s="53">
        <f>'Прогноз прил 3'!I58+'Прогноз прил 3'!I60+'Прогноз прил 3'!I30+'Прогноз прил 3'!I35+'Прогноз прил 3'!I40+'Прогноз прил 3'!I66</f>
        <v>925015.6</v>
      </c>
      <c r="H3" s="53">
        <f>'Прогноз прил 3'!J58+'Прогноз прил 3'!J60+'Прогноз прил 3'!J30+'Прогноз прил 3'!J35+'Прогноз прил 3'!J40+'Прогноз прил 3'!J66</f>
        <v>1006103.6</v>
      </c>
      <c r="I3" s="53">
        <f>'Прогноз прил 3'!K58+'Прогноз прил 3'!K60+'Прогноз прил 3'!K30+'Прогноз прил 3'!K35+'Прогноз прил 3'!K40+'Прогноз прил 3'!K66</f>
        <v>1045341.1</v>
      </c>
      <c r="J3" s="53">
        <f>'Прогноз прил 3'!L58+'Прогноз прил 3'!L60+'Прогноз прил 3'!L30+'Прогноз прил 3'!L35+'Прогноз прил 3'!L40+'Прогноз прил 3'!L66</f>
        <v>1084897.1000000001</v>
      </c>
    </row>
    <row r="4" spans="1:10">
      <c r="A4" s="2" t="s">
        <v>77</v>
      </c>
      <c r="B4" s="53">
        <f>SUM(C4:J4)</f>
        <v>825913.90000000026</v>
      </c>
      <c r="C4" s="53">
        <f>C2-C3</f>
        <v>61872.820000000298</v>
      </c>
      <c r="D4" s="53">
        <f t="shared" ref="D4:J4" si="0">D2-D3</f>
        <v>178094.09999999998</v>
      </c>
      <c r="E4" s="53">
        <f t="shared" si="0"/>
        <v>91293.919999999925</v>
      </c>
      <c r="F4" s="53">
        <f t="shared" si="0"/>
        <v>64579.900000000023</v>
      </c>
      <c r="G4" s="53">
        <f t="shared" si="0"/>
        <v>48475.690000000061</v>
      </c>
      <c r="H4" s="53">
        <f t="shared" si="0"/>
        <v>120251.08999999997</v>
      </c>
      <c r="I4" s="53">
        <f t="shared" si="0"/>
        <v>130047.08999999997</v>
      </c>
      <c r="J4" s="53">
        <f t="shared" si="0"/>
        <v>131299.29000000004</v>
      </c>
    </row>
    <row r="6" spans="1:10" ht="15.75" thickBot="1"/>
    <row r="7" spans="1:10" ht="15.75" thickBot="1">
      <c r="A7" s="43"/>
      <c r="B7" s="40"/>
      <c r="C7" s="40"/>
      <c r="D7" s="40"/>
      <c r="E7" s="40"/>
      <c r="F7" s="40"/>
      <c r="G7" s="40"/>
      <c r="H7" s="40"/>
      <c r="I7" s="41"/>
      <c r="J7" s="42"/>
    </row>
  </sheetData>
  <mergeCells count="1">
    <mergeCell ref="A1:A2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бюджет прил 2</vt:lpstr>
      <vt:lpstr>Прогноз прил 3</vt:lpstr>
      <vt:lpstr>капитальные затраты</vt:lpstr>
      <vt:lpstr>'Прогноз прил 3'!_Hlk331752892</vt:lpstr>
      <vt:lpstr>'бюджет прил 2'!Заголовки_для_печати</vt:lpstr>
      <vt:lpstr>'Прогноз прил 3'!Заголовки_для_печати</vt:lpstr>
      <vt:lpstr>'бюджет прил 2'!Область_печати</vt:lpstr>
      <vt:lpstr>'Прогноз прил 3'!Область_печати</vt:lpstr>
    </vt:vector>
  </TitlesOfParts>
  <Company>АКО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n227gsv</dc:creator>
  <cp:lastModifiedBy>n315zav</cp:lastModifiedBy>
  <cp:lastPrinted>2016-04-14T13:08:09Z</cp:lastPrinted>
  <dcterms:created xsi:type="dcterms:W3CDTF">2013-09-15T08:28:45Z</dcterms:created>
  <dcterms:modified xsi:type="dcterms:W3CDTF">2016-04-14T13:08:49Z</dcterms:modified>
</cp:coreProperties>
</file>